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">#REF!</definedName>
    <definedName name="\M">#REF!</definedName>
    <definedName name="angie">#REF!</definedName>
    <definedName name="date">#REF!</definedName>
    <definedName name="netmargin1">'[17]Debt Service Ratio revised'!$B$9:$D$143</definedName>
    <definedName name="PAGE1">#REF!</definedName>
    <definedName name="PAGE2">#REF!</definedName>
    <definedName name="PAGE3">#REF!</definedName>
    <definedName name="_xlnm.Print_Area" localSheetId="0">'REG10'!$A$1:$Y$74</definedName>
    <definedName name="_xlnm.Print_Titles" localSheetId="0">'REG10'!$A:$A,'REG10'!$1:$5</definedName>
    <definedName name="Print_Titles_MI">#REF!</definedName>
    <definedName name="sched">'[18]Acid Test'!$A$104:$G$142</definedName>
    <definedName name="sl">[17]main!$A$2:$L$165</definedName>
    <definedName name="systemlossmar14">[19]main!$A$2:$K$165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0" i="1" l="1"/>
  <c r="AF90" i="1"/>
  <c r="AA90" i="1"/>
  <c r="V90" i="1"/>
  <c r="Q90" i="1"/>
  <c r="L90" i="1"/>
  <c r="G90" i="1"/>
  <c r="B90" i="1"/>
  <c r="B87" i="1"/>
  <c r="C87" i="1" s="1"/>
  <c r="AK68" i="1" s="1"/>
  <c r="AN68" i="1" s="1"/>
  <c r="A87" i="1"/>
  <c r="B86" i="1"/>
  <c r="C86" i="1" s="1"/>
  <c r="AF68" i="1" s="1"/>
  <c r="A86" i="1"/>
  <c r="C85" i="1"/>
  <c r="AA68" i="1" s="1"/>
  <c r="AD68" i="1" s="1"/>
  <c r="B85" i="1"/>
  <c r="A85" i="1"/>
  <c r="B84" i="1"/>
  <c r="C84" i="1" s="1"/>
  <c r="V68" i="1" s="1"/>
  <c r="Y68" i="1" s="1"/>
  <c r="A84" i="1"/>
  <c r="B83" i="1"/>
  <c r="C83" i="1" s="1"/>
  <c r="Q68" i="1" s="1"/>
  <c r="A83" i="1"/>
  <c r="B82" i="1"/>
  <c r="C82" i="1" s="1"/>
  <c r="L68" i="1" s="1"/>
  <c r="A82" i="1"/>
  <c r="C81" i="1"/>
  <c r="B81" i="1"/>
  <c r="A81" i="1"/>
  <c r="B80" i="1"/>
  <c r="C80" i="1" s="1"/>
  <c r="B68" i="1" s="1"/>
  <c r="A80" i="1"/>
  <c r="AK76" i="1"/>
  <c r="AF76" i="1"/>
  <c r="AA76" i="1"/>
  <c r="V76" i="1"/>
  <c r="Q76" i="1"/>
  <c r="L76" i="1"/>
  <c r="G76" i="1"/>
  <c r="B76" i="1"/>
  <c r="AQ73" i="1"/>
  <c r="AP73" i="1"/>
  <c r="AM73" i="1"/>
  <c r="AN73" i="1" s="1"/>
  <c r="AI73" i="1"/>
  <c r="AH73" i="1"/>
  <c r="AC73" i="1"/>
  <c r="AD73" i="1" s="1"/>
  <c r="Y73" i="1"/>
  <c r="X73" i="1"/>
  <c r="S73" i="1"/>
  <c r="T73" i="1" s="1"/>
  <c r="O73" i="1"/>
  <c r="N73" i="1"/>
  <c r="I73" i="1"/>
  <c r="J73" i="1" s="1"/>
  <c r="E73" i="1"/>
  <c r="D73" i="1"/>
  <c r="AL71" i="1"/>
  <c r="AK71" i="1"/>
  <c r="AG71" i="1"/>
  <c r="AF71" i="1"/>
  <c r="AH71" i="1" s="1"/>
  <c r="AI71" i="1" s="1"/>
  <c r="AB71" i="1"/>
  <c r="AA71" i="1"/>
  <c r="W71" i="1"/>
  <c r="V71" i="1"/>
  <c r="X71" i="1" s="1"/>
  <c r="Y71" i="1" s="1"/>
  <c r="R71" i="1"/>
  <c r="Q71" i="1"/>
  <c r="M71" i="1"/>
  <c r="L71" i="1"/>
  <c r="N71" i="1" s="1"/>
  <c r="O71" i="1" s="1"/>
  <c r="H71" i="1"/>
  <c r="G71" i="1"/>
  <c r="C71" i="1"/>
  <c r="B71" i="1"/>
  <c r="D71" i="1" s="1"/>
  <c r="E71" i="1" s="1"/>
  <c r="AQ70" i="1"/>
  <c r="AQ71" i="1" s="1"/>
  <c r="AP70" i="1"/>
  <c r="AM70" i="1"/>
  <c r="AN70" i="1" s="1"/>
  <c r="AI70" i="1"/>
  <c r="AH70" i="1"/>
  <c r="AC70" i="1"/>
  <c r="AD70" i="1" s="1"/>
  <c r="Y70" i="1"/>
  <c r="X70" i="1"/>
  <c r="S70" i="1"/>
  <c r="N70" i="1"/>
  <c r="O70" i="1" s="1"/>
  <c r="J70" i="1"/>
  <c r="I70" i="1"/>
  <c r="D70" i="1"/>
  <c r="E70" i="1" s="1"/>
  <c r="AQ69" i="1"/>
  <c r="AP69" i="1"/>
  <c r="AN69" i="1"/>
  <c r="AM69" i="1"/>
  <c r="AH69" i="1"/>
  <c r="AI69" i="1" s="1"/>
  <c r="AD69" i="1"/>
  <c r="AC69" i="1"/>
  <c r="X69" i="1"/>
  <c r="Y69" i="1" s="1"/>
  <c r="T69" i="1"/>
  <c r="S69" i="1"/>
  <c r="N69" i="1"/>
  <c r="O69" i="1" s="1"/>
  <c r="J69" i="1"/>
  <c r="I69" i="1"/>
  <c r="D69" i="1"/>
  <c r="E69" i="1" s="1"/>
  <c r="AL68" i="1"/>
  <c r="AG68" i="1"/>
  <c r="AB68" i="1"/>
  <c r="W68" i="1"/>
  <c r="T68" i="1"/>
  <c r="R68" i="1"/>
  <c r="M68" i="1"/>
  <c r="H68" i="1"/>
  <c r="G68" i="1"/>
  <c r="J68" i="1" s="1"/>
  <c r="C68" i="1"/>
  <c r="AL67" i="1"/>
  <c r="AG67" i="1"/>
  <c r="AB67" i="1"/>
  <c r="W67" i="1"/>
  <c r="R67" i="1"/>
  <c r="M67" i="1"/>
  <c r="H67" i="1"/>
  <c r="C67" i="1"/>
  <c r="AL64" i="1"/>
  <c r="AK64" i="1"/>
  <c r="AN64" i="1" s="1"/>
  <c r="AG64" i="1"/>
  <c r="AF64" i="1"/>
  <c r="AI64" i="1" s="1"/>
  <c r="AB64" i="1"/>
  <c r="AA64" i="1"/>
  <c r="AD64" i="1" s="1"/>
  <c r="Y64" i="1"/>
  <c r="W64" i="1"/>
  <c r="V64" i="1"/>
  <c r="R64" i="1"/>
  <c r="T64" i="1" s="1"/>
  <c r="Q64" i="1"/>
  <c r="M64" i="1"/>
  <c r="L64" i="1"/>
  <c r="O64" i="1" s="1"/>
  <c r="H64" i="1"/>
  <c r="G64" i="1"/>
  <c r="J64" i="1" s="1"/>
  <c r="E64" i="1"/>
  <c r="C64" i="1"/>
  <c r="B64" i="1"/>
  <c r="AR63" i="1"/>
  <c r="AS63" i="1" s="1"/>
  <c r="AP63" i="1"/>
  <c r="AM63" i="1"/>
  <c r="AN63" i="1" s="1"/>
  <c r="AL63" i="1"/>
  <c r="AQ63" i="1" s="1"/>
  <c r="AH63" i="1"/>
  <c r="AC63" i="1"/>
  <c r="AD63" i="1" s="1"/>
  <c r="Y63" i="1"/>
  <c r="X63" i="1"/>
  <c r="S63" i="1"/>
  <c r="T63" i="1" s="1"/>
  <c r="O63" i="1"/>
  <c r="N63" i="1"/>
  <c r="I63" i="1"/>
  <c r="J63" i="1" s="1"/>
  <c r="E63" i="1"/>
  <c r="D63" i="1"/>
  <c r="AP62" i="1"/>
  <c r="AM62" i="1"/>
  <c r="AN62" i="1" s="1"/>
  <c r="AL62" i="1"/>
  <c r="AQ62" i="1" s="1"/>
  <c r="AR62" i="1" s="1"/>
  <c r="AS62" i="1" s="1"/>
  <c r="AI62" i="1"/>
  <c r="AH62" i="1"/>
  <c r="AD62" i="1"/>
  <c r="AC62" i="1"/>
  <c r="Y62" i="1"/>
  <c r="X62" i="1"/>
  <c r="T62" i="1"/>
  <c r="S62" i="1"/>
  <c r="O62" i="1"/>
  <c r="N62" i="1"/>
  <c r="J62" i="1"/>
  <c r="I62" i="1"/>
  <c r="E62" i="1"/>
  <c r="D62" i="1"/>
  <c r="AP61" i="1"/>
  <c r="AP64" i="1" s="1"/>
  <c r="AN61" i="1"/>
  <c r="AM61" i="1"/>
  <c r="AL61" i="1"/>
  <c r="AQ61" i="1" s="1"/>
  <c r="AH61" i="1"/>
  <c r="AI61" i="1" s="1"/>
  <c r="AD61" i="1"/>
  <c r="AC61" i="1"/>
  <c r="X61" i="1"/>
  <c r="Y61" i="1" s="1"/>
  <c r="T61" i="1"/>
  <c r="S61" i="1"/>
  <c r="N61" i="1"/>
  <c r="O61" i="1" s="1"/>
  <c r="J61" i="1"/>
  <c r="I61" i="1"/>
  <c r="D61" i="1"/>
  <c r="E61" i="1" s="1"/>
  <c r="AL57" i="1"/>
  <c r="AK57" i="1"/>
  <c r="AM57" i="1" s="1"/>
  <c r="AN57" i="1" s="1"/>
  <c r="AG57" i="1"/>
  <c r="AF57" i="1"/>
  <c r="AH57" i="1" s="1"/>
  <c r="AI57" i="1" s="1"/>
  <c r="AB57" i="1"/>
  <c r="AA57" i="1"/>
  <c r="AC57" i="1" s="1"/>
  <c r="W57" i="1"/>
  <c r="V57" i="1"/>
  <c r="X57" i="1" s="1"/>
  <c r="Y57" i="1" s="1"/>
  <c r="T57" i="1"/>
  <c r="R57" i="1"/>
  <c r="Q57" i="1"/>
  <c r="S57" i="1" s="1"/>
  <c r="O57" i="1"/>
  <c r="M57" i="1"/>
  <c r="AQ57" i="1" s="1"/>
  <c r="L57" i="1"/>
  <c r="N57" i="1" s="1"/>
  <c r="H57" i="1"/>
  <c r="G57" i="1"/>
  <c r="I57" i="1" s="1"/>
  <c r="J57" i="1" s="1"/>
  <c r="C57" i="1"/>
  <c r="B57" i="1"/>
  <c r="D57" i="1" s="1"/>
  <c r="E57" i="1" s="1"/>
  <c r="AL56" i="1"/>
  <c r="AK56" i="1"/>
  <c r="AM56" i="1" s="1"/>
  <c r="AN56" i="1" s="1"/>
  <c r="AG56" i="1"/>
  <c r="AF56" i="1"/>
  <c r="AP56" i="1" s="1"/>
  <c r="AC56" i="1"/>
  <c r="AB56" i="1"/>
  <c r="AA56" i="1"/>
  <c r="W56" i="1"/>
  <c r="X56" i="1" s="1"/>
  <c r="V56" i="1"/>
  <c r="R56" i="1"/>
  <c r="S56" i="1" s="1"/>
  <c r="T56" i="1" s="1"/>
  <c r="Q56" i="1"/>
  <c r="M56" i="1"/>
  <c r="L56" i="1"/>
  <c r="H56" i="1"/>
  <c r="I56" i="1" s="1"/>
  <c r="J56" i="1" s="1"/>
  <c r="G56" i="1"/>
  <c r="C56" i="1"/>
  <c r="D56" i="1" s="1"/>
  <c r="E56" i="1" s="1"/>
  <c r="B56" i="1"/>
  <c r="AQ55" i="1"/>
  <c r="AR55" i="1" s="1"/>
  <c r="AS55" i="1" s="1"/>
  <c r="AP55" i="1"/>
  <c r="AL55" i="1"/>
  <c r="AM55" i="1" s="1"/>
  <c r="AN55" i="1" s="1"/>
  <c r="AK55" i="1"/>
  <c r="AG55" i="1"/>
  <c r="AH55" i="1" s="1"/>
  <c r="AI55" i="1" s="1"/>
  <c r="AF55" i="1"/>
  <c r="AB55" i="1"/>
  <c r="AA55" i="1"/>
  <c r="X55" i="1"/>
  <c r="W55" i="1"/>
  <c r="V55" i="1"/>
  <c r="S55" i="1"/>
  <c r="T55" i="1" s="1"/>
  <c r="R55" i="1"/>
  <c r="Q55" i="1"/>
  <c r="N55" i="1"/>
  <c r="O55" i="1" s="1"/>
  <c r="M55" i="1"/>
  <c r="L55" i="1"/>
  <c r="I55" i="1"/>
  <c r="J55" i="1" s="1"/>
  <c r="H55" i="1"/>
  <c r="G55" i="1"/>
  <c r="D55" i="1"/>
  <c r="E55" i="1" s="1"/>
  <c r="C55" i="1"/>
  <c r="B55" i="1"/>
  <c r="AM54" i="1"/>
  <c r="AN54" i="1" s="1"/>
  <c r="AL54" i="1"/>
  <c r="AK54" i="1"/>
  <c r="AH54" i="1"/>
  <c r="AI54" i="1" s="1"/>
  <c r="AG54" i="1"/>
  <c r="AF54" i="1"/>
  <c r="AC54" i="1"/>
  <c r="AD54" i="1" s="1"/>
  <c r="AB54" i="1"/>
  <c r="AA54" i="1"/>
  <c r="X54" i="1"/>
  <c r="Y54" i="1" s="1"/>
  <c r="W54" i="1"/>
  <c r="V54" i="1"/>
  <c r="S54" i="1"/>
  <c r="T54" i="1" s="1"/>
  <c r="R54" i="1"/>
  <c r="Q54" i="1"/>
  <c r="N54" i="1"/>
  <c r="O54" i="1" s="1"/>
  <c r="M54" i="1"/>
  <c r="L54" i="1"/>
  <c r="I54" i="1"/>
  <c r="J54" i="1" s="1"/>
  <c r="H54" i="1"/>
  <c r="G54" i="1"/>
  <c r="D54" i="1"/>
  <c r="E54" i="1" s="1"/>
  <c r="C54" i="1"/>
  <c r="B54" i="1"/>
  <c r="AM53" i="1"/>
  <c r="AN53" i="1" s="1"/>
  <c r="AL53" i="1"/>
  <c r="AK53" i="1"/>
  <c r="AH53" i="1"/>
  <c r="AI53" i="1" s="1"/>
  <c r="AG53" i="1"/>
  <c r="AF53" i="1"/>
  <c r="AC53" i="1"/>
  <c r="AD53" i="1" s="1"/>
  <c r="AB53" i="1"/>
  <c r="AA53" i="1"/>
  <c r="X53" i="1"/>
  <c r="Y53" i="1" s="1"/>
  <c r="W53" i="1"/>
  <c r="V53" i="1"/>
  <c r="S53" i="1"/>
  <c r="T53" i="1" s="1"/>
  <c r="R53" i="1"/>
  <c r="Q53" i="1"/>
  <c r="N53" i="1"/>
  <c r="O53" i="1" s="1"/>
  <c r="M53" i="1"/>
  <c r="AQ53" i="1" s="1"/>
  <c r="L53" i="1"/>
  <c r="AP53" i="1" s="1"/>
  <c r="AR53" i="1" s="1"/>
  <c r="AS53" i="1" s="1"/>
  <c r="I53" i="1"/>
  <c r="J53" i="1" s="1"/>
  <c r="H53" i="1"/>
  <c r="G53" i="1"/>
  <c r="D53" i="1"/>
  <c r="E53" i="1" s="1"/>
  <c r="C53" i="1"/>
  <c r="B53" i="1"/>
  <c r="AR50" i="1"/>
  <c r="AS50" i="1" s="1"/>
  <c r="AQ50" i="1"/>
  <c r="AP50" i="1"/>
  <c r="AM50" i="1"/>
  <c r="AN50" i="1" s="1"/>
  <c r="AI50" i="1"/>
  <c r="AH50" i="1"/>
  <c r="AC50" i="1"/>
  <c r="AD50" i="1" s="1"/>
  <c r="Y50" i="1"/>
  <c r="X50" i="1"/>
  <c r="S50" i="1"/>
  <c r="T50" i="1" s="1"/>
  <c r="O50" i="1"/>
  <c r="N50" i="1"/>
  <c r="I50" i="1"/>
  <c r="J50" i="1" s="1"/>
  <c r="E50" i="1"/>
  <c r="D50" i="1"/>
  <c r="AM49" i="1"/>
  <c r="AN49" i="1" s="1"/>
  <c r="AL49" i="1"/>
  <c r="AK49" i="1"/>
  <c r="AH49" i="1"/>
  <c r="AI49" i="1" s="1"/>
  <c r="AG49" i="1"/>
  <c r="AF49" i="1"/>
  <c r="AC49" i="1"/>
  <c r="AD49" i="1" s="1"/>
  <c r="AB49" i="1"/>
  <c r="AA49" i="1"/>
  <c r="X49" i="1"/>
  <c r="Y49" i="1" s="1"/>
  <c r="W49" i="1"/>
  <c r="V49" i="1"/>
  <c r="S49" i="1"/>
  <c r="T49" i="1" s="1"/>
  <c r="R49" i="1"/>
  <c r="Q49" i="1"/>
  <c r="N49" i="1"/>
  <c r="O49" i="1" s="1"/>
  <c r="M49" i="1"/>
  <c r="AQ49" i="1" s="1"/>
  <c r="L49" i="1"/>
  <c r="AP49" i="1" s="1"/>
  <c r="AR49" i="1" s="1"/>
  <c r="AS49" i="1" s="1"/>
  <c r="I49" i="1"/>
  <c r="J49" i="1" s="1"/>
  <c r="H49" i="1"/>
  <c r="G49" i="1"/>
  <c r="D49" i="1"/>
  <c r="E49" i="1" s="1"/>
  <c r="C49" i="1"/>
  <c r="B49" i="1"/>
  <c r="AM48" i="1"/>
  <c r="AN48" i="1" s="1"/>
  <c r="AL48" i="1"/>
  <c r="AK48" i="1"/>
  <c r="AH48" i="1"/>
  <c r="AI48" i="1" s="1"/>
  <c r="AG48" i="1"/>
  <c r="AF48" i="1"/>
  <c r="AC48" i="1"/>
  <c r="AD48" i="1" s="1"/>
  <c r="AB48" i="1"/>
  <c r="AA48" i="1"/>
  <c r="X48" i="1"/>
  <c r="Y48" i="1" s="1"/>
  <c r="W48" i="1"/>
  <c r="V48" i="1"/>
  <c r="S48" i="1"/>
  <c r="T48" i="1" s="1"/>
  <c r="R48" i="1"/>
  <c r="Q48" i="1"/>
  <c r="N48" i="1"/>
  <c r="O48" i="1" s="1"/>
  <c r="M48" i="1"/>
  <c r="AQ48" i="1" s="1"/>
  <c r="L48" i="1"/>
  <c r="AP48" i="1" s="1"/>
  <c r="AR48" i="1" s="1"/>
  <c r="AS48" i="1" s="1"/>
  <c r="I48" i="1"/>
  <c r="J48" i="1" s="1"/>
  <c r="H48" i="1"/>
  <c r="G48" i="1"/>
  <c r="D48" i="1"/>
  <c r="E48" i="1" s="1"/>
  <c r="C48" i="1"/>
  <c r="B48" i="1"/>
  <c r="AM47" i="1"/>
  <c r="AN47" i="1" s="1"/>
  <c r="AL47" i="1"/>
  <c r="AK47" i="1"/>
  <c r="AH47" i="1"/>
  <c r="AI47" i="1" s="1"/>
  <c r="AG47" i="1"/>
  <c r="AF47" i="1"/>
  <c r="AC47" i="1"/>
  <c r="AD47" i="1" s="1"/>
  <c r="AB47" i="1"/>
  <c r="AA47" i="1"/>
  <c r="X47" i="1"/>
  <c r="Y47" i="1" s="1"/>
  <c r="W47" i="1"/>
  <c r="V47" i="1"/>
  <c r="S47" i="1"/>
  <c r="T47" i="1" s="1"/>
  <c r="R47" i="1"/>
  <c r="Q47" i="1"/>
  <c r="N47" i="1"/>
  <c r="O47" i="1" s="1"/>
  <c r="M47" i="1"/>
  <c r="AQ47" i="1" s="1"/>
  <c r="AR47" i="1" s="1"/>
  <c r="AS47" i="1" s="1"/>
  <c r="L47" i="1"/>
  <c r="AP47" i="1" s="1"/>
  <c r="I47" i="1"/>
  <c r="J47" i="1" s="1"/>
  <c r="H47" i="1"/>
  <c r="G47" i="1"/>
  <c r="D47" i="1"/>
  <c r="E47" i="1" s="1"/>
  <c r="C47" i="1"/>
  <c r="B47" i="1"/>
  <c r="AL46" i="1"/>
  <c r="AG46" i="1"/>
  <c r="AB46" i="1"/>
  <c r="W46" i="1"/>
  <c r="R46" i="1"/>
  <c r="M46" i="1"/>
  <c r="H46" i="1"/>
  <c r="C46" i="1"/>
  <c r="AM45" i="1"/>
  <c r="AN45" i="1" s="1"/>
  <c r="AL45" i="1"/>
  <c r="AK45" i="1"/>
  <c r="AK46" i="1" s="1"/>
  <c r="AM46" i="1" s="1"/>
  <c r="AN46" i="1" s="1"/>
  <c r="AH45" i="1"/>
  <c r="AI45" i="1" s="1"/>
  <c r="AG45" i="1"/>
  <c r="AF45" i="1"/>
  <c r="AC45" i="1"/>
  <c r="AD45" i="1" s="1"/>
  <c r="AB45" i="1"/>
  <c r="AA45" i="1"/>
  <c r="X45" i="1"/>
  <c r="Y45" i="1" s="1"/>
  <c r="W45" i="1"/>
  <c r="V45" i="1"/>
  <c r="S45" i="1"/>
  <c r="T45" i="1" s="1"/>
  <c r="R45" i="1"/>
  <c r="Q45" i="1"/>
  <c r="Q46" i="1" s="1"/>
  <c r="S46" i="1" s="1"/>
  <c r="T46" i="1" s="1"/>
  <c r="N45" i="1"/>
  <c r="O45" i="1" s="1"/>
  <c r="M45" i="1"/>
  <c r="AQ45" i="1" s="1"/>
  <c r="L45" i="1"/>
  <c r="I45" i="1"/>
  <c r="J45" i="1" s="1"/>
  <c r="H45" i="1"/>
  <c r="G45" i="1"/>
  <c r="D45" i="1"/>
  <c r="E45" i="1" s="1"/>
  <c r="C45" i="1"/>
  <c r="B45" i="1"/>
  <c r="AL43" i="1"/>
  <c r="AG43" i="1"/>
  <c r="AB43" i="1"/>
  <c r="W43" i="1"/>
  <c r="R43" i="1"/>
  <c r="M43" i="1"/>
  <c r="H43" i="1"/>
  <c r="C43" i="1"/>
  <c r="AM42" i="1"/>
  <c r="AN42" i="1" s="1"/>
  <c r="AL42" i="1"/>
  <c r="AK42" i="1"/>
  <c r="AH42" i="1"/>
  <c r="AI42" i="1" s="1"/>
  <c r="AG42" i="1"/>
  <c r="AF42" i="1"/>
  <c r="AC42" i="1"/>
  <c r="AD42" i="1" s="1"/>
  <c r="AB42" i="1"/>
  <c r="AA42" i="1"/>
  <c r="X42" i="1"/>
  <c r="Y42" i="1" s="1"/>
  <c r="W42" i="1"/>
  <c r="V42" i="1"/>
  <c r="S42" i="1"/>
  <c r="T42" i="1" s="1"/>
  <c r="R42" i="1"/>
  <c r="Q42" i="1"/>
  <c r="N42" i="1"/>
  <c r="O42" i="1" s="1"/>
  <c r="M42" i="1"/>
  <c r="AQ42" i="1" s="1"/>
  <c r="L42" i="1"/>
  <c r="I42" i="1"/>
  <c r="J42" i="1" s="1"/>
  <c r="H42" i="1"/>
  <c r="G42" i="1"/>
  <c r="D42" i="1"/>
  <c r="E42" i="1" s="1"/>
  <c r="C42" i="1"/>
  <c r="B42" i="1"/>
  <c r="AL41" i="1"/>
  <c r="AG41" i="1"/>
  <c r="AB41" i="1"/>
  <c r="W41" i="1"/>
  <c r="R41" i="1"/>
  <c r="M41" i="1"/>
  <c r="H41" i="1"/>
  <c r="C41" i="1"/>
  <c r="AR40" i="1"/>
  <c r="AS40" i="1" s="1"/>
  <c r="AM40" i="1"/>
  <c r="AN40" i="1" s="1"/>
  <c r="AL40" i="1"/>
  <c r="AK40" i="1"/>
  <c r="AH40" i="1"/>
  <c r="AI40" i="1" s="1"/>
  <c r="AG40" i="1"/>
  <c r="AF40" i="1"/>
  <c r="AC40" i="1"/>
  <c r="AD40" i="1" s="1"/>
  <c r="AB40" i="1"/>
  <c r="AA40" i="1"/>
  <c r="X40" i="1"/>
  <c r="Y40" i="1" s="1"/>
  <c r="W40" i="1"/>
  <c r="V40" i="1"/>
  <c r="S40" i="1"/>
  <c r="T40" i="1" s="1"/>
  <c r="R40" i="1"/>
  <c r="Q40" i="1"/>
  <c r="N40" i="1"/>
  <c r="O40" i="1" s="1"/>
  <c r="M40" i="1"/>
  <c r="AQ40" i="1" s="1"/>
  <c r="L40" i="1"/>
  <c r="AP40" i="1" s="1"/>
  <c r="I40" i="1"/>
  <c r="J40" i="1" s="1"/>
  <c r="H40" i="1"/>
  <c r="G40" i="1"/>
  <c r="D40" i="1"/>
  <c r="E40" i="1" s="1"/>
  <c r="C40" i="1"/>
  <c r="B40" i="1"/>
  <c r="AL39" i="1"/>
  <c r="AK39" i="1"/>
  <c r="AG39" i="1"/>
  <c r="AF39" i="1"/>
  <c r="AH39" i="1" s="1"/>
  <c r="AC39" i="1"/>
  <c r="AB39" i="1"/>
  <c r="AA39" i="1"/>
  <c r="X39" i="1"/>
  <c r="W39" i="1"/>
  <c r="V39" i="1"/>
  <c r="S39" i="1"/>
  <c r="T39" i="1" s="1"/>
  <c r="R39" i="1"/>
  <c r="Q39" i="1"/>
  <c r="M39" i="1"/>
  <c r="AQ39" i="1" s="1"/>
  <c r="L39" i="1"/>
  <c r="AP39" i="1" s="1"/>
  <c r="AR39" i="1" s="1"/>
  <c r="AS39" i="1" s="1"/>
  <c r="H39" i="1"/>
  <c r="G39" i="1"/>
  <c r="I39" i="1" s="1"/>
  <c r="D39" i="1"/>
  <c r="C39" i="1"/>
  <c r="B39" i="1"/>
  <c r="AN38" i="1"/>
  <c r="AM38" i="1"/>
  <c r="AL38" i="1"/>
  <c r="AK38" i="1"/>
  <c r="AK91" i="1" s="1"/>
  <c r="AI38" i="1"/>
  <c r="AH38" i="1"/>
  <c r="AG38" i="1"/>
  <c r="AF38" i="1"/>
  <c r="AF91" i="1" s="1"/>
  <c r="AD38" i="1"/>
  <c r="AC38" i="1"/>
  <c r="AB38" i="1"/>
  <c r="AA38" i="1"/>
  <c r="AA91" i="1" s="1"/>
  <c r="Y38" i="1"/>
  <c r="X38" i="1"/>
  <c r="W38" i="1"/>
  <c r="V38" i="1"/>
  <c r="V91" i="1" s="1"/>
  <c r="T38" i="1"/>
  <c r="S38" i="1"/>
  <c r="R38" i="1"/>
  <c r="Q38" i="1"/>
  <c r="Q91" i="1" s="1"/>
  <c r="O38" i="1"/>
  <c r="N38" i="1"/>
  <c r="M38" i="1"/>
  <c r="AQ38" i="1" s="1"/>
  <c r="L38" i="1"/>
  <c r="L91" i="1" s="1"/>
  <c r="J38" i="1"/>
  <c r="I38" i="1"/>
  <c r="H38" i="1"/>
  <c r="G38" i="1"/>
  <c r="G91" i="1" s="1"/>
  <c r="E38" i="1"/>
  <c r="D38" i="1"/>
  <c r="C38" i="1"/>
  <c r="B38" i="1"/>
  <c r="B91" i="1" s="1"/>
  <c r="AL34" i="1"/>
  <c r="AG34" i="1"/>
  <c r="AB34" i="1"/>
  <c r="W34" i="1"/>
  <c r="R34" i="1"/>
  <c r="M34" i="1"/>
  <c r="H34" i="1"/>
  <c r="C34" i="1"/>
  <c r="AL33" i="1"/>
  <c r="AG33" i="1"/>
  <c r="AB33" i="1"/>
  <c r="W33" i="1"/>
  <c r="R33" i="1"/>
  <c r="M33" i="1"/>
  <c r="H33" i="1"/>
  <c r="C33" i="1"/>
  <c r="AM32" i="1"/>
  <c r="AL32" i="1"/>
  <c r="AK32" i="1"/>
  <c r="AN32" i="1" s="1"/>
  <c r="AH32" i="1"/>
  <c r="AG32" i="1"/>
  <c r="AF32" i="1"/>
  <c r="AI32" i="1" s="1"/>
  <c r="AC32" i="1"/>
  <c r="AD32" i="1" s="1"/>
  <c r="AB32" i="1"/>
  <c r="AA32" i="1"/>
  <c r="X32" i="1"/>
  <c r="W32" i="1"/>
  <c r="V32" i="1"/>
  <c r="Y32" i="1" s="1"/>
  <c r="R32" i="1"/>
  <c r="Q32" i="1"/>
  <c r="S32" i="1" s="1"/>
  <c r="M32" i="1"/>
  <c r="L32" i="1"/>
  <c r="I32" i="1"/>
  <c r="H32" i="1"/>
  <c r="G32" i="1"/>
  <c r="C32" i="1"/>
  <c r="AQ32" i="1" s="1"/>
  <c r="B32" i="1"/>
  <c r="AL31" i="1"/>
  <c r="AG31" i="1"/>
  <c r="AB31" i="1"/>
  <c r="W31" i="1"/>
  <c r="R31" i="1"/>
  <c r="M31" i="1"/>
  <c r="H31" i="1"/>
  <c r="C31" i="1"/>
  <c r="AL30" i="1"/>
  <c r="AG30" i="1"/>
  <c r="AB30" i="1"/>
  <c r="W30" i="1"/>
  <c r="R30" i="1"/>
  <c r="M30" i="1"/>
  <c r="H30" i="1"/>
  <c r="C30" i="1"/>
  <c r="AQ29" i="1"/>
  <c r="AL29" i="1"/>
  <c r="AK29" i="1"/>
  <c r="AM29" i="1" s="1"/>
  <c r="AN29" i="1" s="1"/>
  <c r="AG29" i="1"/>
  <c r="AF29" i="1"/>
  <c r="AB29" i="1"/>
  <c r="AA29" i="1"/>
  <c r="AC29" i="1" s="1"/>
  <c r="Y29" i="1"/>
  <c r="W29" i="1"/>
  <c r="V29" i="1"/>
  <c r="X29" i="1" s="1"/>
  <c r="T29" i="1"/>
  <c r="R29" i="1"/>
  <c r="Q29" i="1"/>
  <c r="S29" i="1" s="1"/>
  <c r="M29" i="1"/>
  <c r="L29" i="1"/>
  <c r="H29" i="1"/>
  <c r="G29" i="1"/>
  <c r="I29" i="1" s="1"/>
  <c r="J29" i="1" s="1"/>
  <c r="E29" i="1"/>
  <c r="C29" i="1"/>
  <c r="B29" i="1"/>
  <c r="D29" i="1" s="1"/>
  <c r="AP28" i="1"/>
  <c r="AL28" i="1"/>
  <c r="AK28" i="1"/>
  <c r="AM28" i="1" s="1"/>
  <c r="AN28" i="1" s="1"/>
  <c r="AI28" i="1"/>
  <c r="AG28" i="1"/>
  <c r="AF28" i="1"/>
  <c r="AH28" i="1" s="1"/>
  <c r="AD28" i="1"/>
  <c r="AB28" i="1"/>
  <c r="AA28" i="1"/>
  <c r="AC28" i="1" s="1"/>
  <c r="W28" i="1"/>
  <c r="V28" i="1"/>
  <c r="X28" i="1" s="1"/>
  <c r="Y28" i="1" s="1"/>
  <c r="R28" i="1"/>
  <c r="Q28" i="1"/>
  <c r="S28" i="1" s="1"/>
  <c r="T28" i="1" s="1"/>
  <c r="O28" i="1"/>
  <c r="M28" i="1"/>
  <c r="L28" i="1"/>
  <c r="N28" i="1" s="1"/>
  <c r="J28" i="1"/>
  <c r="H28" i="1"/>
  <c r="G28" i="1"/>
  <c r="I28" i="1" s="1"/>
  <c r="C28" i="1"/>
  <c r="B28" i="1"/>
  <c r="D28" i="1" s="1"/>
  <c r="E28" i="1" s="1"/>
  <c r="AL27" i="1"/>
  <c r="AG27" i="1"/>
  <c r="AB27" i="1"/>
  <c r="W27" i="1"/>
  <c r="R27" i="1"/>
  <c r="M27" i="1"/>
  <c r="H27" i="1"/>
  <c r="C27" i="1"/>
  <c r="AL26" i="1"/>
  <c r="AG26" i="1"/>
  <c r="AB26" i="1"/>
  <c r="W26" i="1"/>
  <c r="R26" i="1"/>
  <c r="M26" i="1"/>
  <c r="H26" i="1"/>
  <c r="C26" i="1"/>
  <c r="AL25" i="1"/>
  <c r="AL72" i="1" s="1"/>
  <c r="AK25" i="1"/>
  <c r="AG25" i="1"/>
  <c r="AG72" i="1" s="1"/>
  <c r="AF25" i="1"/>
  <c r="AB25" i="1"/>
  <c r="AB72" i="1" s="1"/>
  <c r="AA25" i="1"/>
  <c r="W25" i="1"/>
  <c r="W72" i="1" s="1"/>
  <c r="V25" i="1"/>
  <c r="R25" i="1"/>
  <c r="R72" i="1" s="1"/>
  <c r="Q25" i="1"/>
  <c r="M25" i="1"/>
  <c r="L25" i="1"/>
  <c r="H25" i="1"/>
  <c r="H72" i="1" s="1"/>
  <c r="G25" i="1"/>
  <c r="C25" i="1"/>
  <c r="C72" i="1" s="1"/>
  <c r="B25" i="1"/>
  <c r="AL24" i="1"/>
  <c r="AG24" i="1"/>
  <c r="AB24" i="1"/>
  <c r="W24" i="1"/>
  <c r="R24" i="1"/>
  <c r="M24" i="1"/>
  <c r="H24" i="1"/>
  <c r="C24" i="1"/>
  <c r="AL23" i="1"/>
  <c r="AL66" i="1" s="1"/>
  <c r="AK23" i="1"/>
  <c r="AG23" i="1"/>
  <c r="AG66" i="1" s="1"/>
  <c r="AF23" i="1"/>
  <c r="AB23" i="1"/>
  <c r="AB66" i="1" s="1"/>
  <c r="AA23" i="1"/>
  <c r="W23" i="1"/>
  <c r="W66" i="1" s="1"/>
  <c r="V23" i="1"/>
  <c r="R23" i="1"/>
  <c r="R66" i="1" s="1"/>
  <c r="Q23" i="1"/>
  <c r="M23" i="1"/>
  <c r="M66" i="1" s="1"/>
  <c r="L23" i="1"/>
  <c r="H23" i="1"/>
  <c r="H66" i="1" s="1"/>
  <c r="G23" i="1"/>
  <c r="C23" i="1"/>
  <c r="C66" i="1" s="1"/>
  <c r="B23" i="1"/>
  <c r="AL22" i="1"/>
  <c r="AG22" i="1"/>
  <c r="AB22" i="1"/>
  <c r="W22" i="1"/>
  <c r="R22" i="1"/>
  <c r="M22" i="1"/>
  <c r="H22" i="1"/>
  <c r="C22" i="1"/>
  <c r="AQ21" i="1"/>
  <c r="AL21" i="1"/>
  <c r="AK21" i="1"/>
  <c r="AM21" i="1" s="1"/>
  <c r="AN21" i="1" s="1"/>
  <c r="AG21" i="1"/>
  <c r="AF21" i="1"/>
  <c r="AH21" i="1" s="1"/>
  <c r="AI21" i="1" s="1"/>
  <c r="AB21" i="1"/>
  <c r="AA21" i="1"/>
  <c r="AC21" i="1" s="1"/>
  <c r="AD21" i="1" s="1"/>
  <c r="W21" i="1"/>
  <c r="V21" i="1"/>
  <c r="X21" i="1" s="1"/>
  <c r="Y21" i="1" s="1"/>
  <c r="R21" i="1"/>
  <c r="Q21" i="1"/>
  <c r="S21" i="1" s="1"/>
  <c r="T21" i="1" s="1"/>
  <c r="M21" i="1"/>
  <c r="L21" i="1"/>
  <c r="N21" i="1" s="1"/>
  <c r="O21" i="1" s="1"/>
  <c r="H21" i="1"/>
  <c r="G21" i="1"/>
  <c r="I21" i="1" s="1"/>
  <c r="J21" i="1" s="1"/>
  <c r="C21" i="1"/>
  <c r="B21" i="1"/>
  <c r="D21" i="1" s="1"/>
  <c r="E21" i="1" s="1"/>
  <c r="AL20" i="1"/>
  <c r="AG20" i="1"/>
  <c r="AF20" i="1"/>
  <c r="AH20" i="1" s="1"/>
  <c r="AI20" i="1" s="1"/>
  <c r="AB20" i="1"/>
  <c r="AA20" i="1"/>
  <c r="AC20" i="1" s="1"/>
  <c r="AD20" i="1" s="1"/>
  <c r="W20" i="1"/>
  <c r="R20" i="1"/>
  <c r="Q20" i="1"/>
  <c r="S20" i="1" s="1"/>
  <c r="T20" i="1" s="1"/>
  <c r="M20" i="1"/>
  <c r="L20" i="1"/>
  <c r="N20" i="1" s="1"/>
  <c r="O20" i="1" s="1"/>
  <c r="H20" i="1"/>
  <c r="G20" i="1"/>
  <c r="I20" i="1" s="1"/>
  <c r="J20" i="1" s="1"/>
  <c r="C20" i="1"/>
  <c r="B20" i="1"/>
  <c r="B22" i="1" s="1"/>
  <c r="AL19" i="1"/>
  <c r="AK19" i="1"/>
  <c r="AM19" i="1" s="1"/>
  <c r="AH19" i="1"/>
  <c r="AG19" i="1"/>
  <c r="AF19" i="1"/>
  <c r="AB19" i="1"/>
  <c r="AC19" i="1" s="1"/>
  <c r="AA19" i="1"/>
  <c r="W19" i="1"/>
  <c r="V19" i="1"/>
  <c r="X19" i="1" s="1"/>
  <c r="R19" i="1"/>
  <c r="Q19" i="1"/>
  <c r="S19" i="1" s="1"/>
  <c r="N19" i="1"/>
  <c r="M19" i="1"/>
  <c r="AQ19" i="1" s="1"/>
  <c r="L19" i="1"/>
  <c r="H19" i="1"/>
  <c r="I19" i="1" s="1"/>
  <c r="G19" i="1"/>
  <c r="C19" i="1"/>
  <c r="D19" i="1" s="1"/>
  <c r="E19" i="1" s="1"/>
  <c r="B19" i="1"/>
  <c r="AQ18" i="1"/>
  <c r="AL18" i="1"/>
  <c r="AK18" i="1"/>
  <c r="AM18" i="1" s="1"/>
  <c r="AG18" i="1"/>
  <c r="AF18" i="1"/>
  <c r="AH18" i="1" s="1"/>
  <c r="AC18" i="1"/>
  <c r="AB18" i="1"/>
  <c r="AA18" i="1"/>
  <c r="X18" i="1"/>
  <c r="Y18" i="1" s="1"/>
  <c r="W18" i="1"/>
  <c r="V18" i="1"/>
  <c r="S18" i="1"/>
  <c r="T18" i="1" s="1"/>
  <c r="R18" i="1"/>
  <c r="Q18" i="1"/>
  <c r="N18" i="1"/>
  <c r="O18" i="1" s="1"/>
  <c r="M18" i="1"/>
  <c r="L18" i="1"/>
  <c r="AP18" i="1" s="1"/>
  <c r="AR18" i="1" s="1"/>
  <c r="AS18" i="1" s="1"/>
  <c r="I18" i="1"/>
  <c r="J18" i="1" s="1"/>
  <c r="H18" i="1"/>
  <c r="G18" i="1"/>
  <c r="D18" i="1"/>
  <c r="E18" i="1" s="1"/>
  <c r="C18" i="1"/>
  <c r="B18" i="1"/>
  <c r="AM17" i="1"/>
  <c r="AN17" i="1" s="1"/>
  <c r="AL17" i="1"/>
  <c r="AK17" i="1"/>
  <c r="AH17" i="1"/>
  <c r="AI17" i="1" s="1"/>
  <c r="AG17" i="1"/>
  <c r="AF17" i="1"/>
  <c r="AC17" i="1"/>
  <c r="AD17" i="1" s="1"/>
  <c r="AB17" i="1"/>
  <c r="AA17" i="1"/>
  <c r="X17" i="1"/>
  <c r="Y17" i="1" s="1"/>
  <c r="W17" i="1"/>
  <c r="V17" i="1"/>
  <c r="S17" i="1"/>
  <c r="T17" i="1" s="1"/>
  <c r="R17" i="1"/>
  <c r="Q17" i="1"/>
  <c r="N17" i="1"/>
  <c r="O17" i="1" s="1"/>
  <c r="M17" i="1"/>
  <c r="AQ17" i="1" s="1"/>
  <c r="L17" i="1"/>
  <c r="AP17" i="1" s="1"/>
  <c r="AR17" i="1" s="1"/>
  <c r="AS17" i="1" s="1"/>
  <c r="I17" i="1"/>
  <c r="J17" i="1" s="1"/>
  <c r="H17" i="1"/>
  <c r="G17" i="1"/>
  <c r="D17" i="1"/>
  <c r="E17" i="1" s="1"/>
  <c r="C17" i="1"/>
  <c r="B17" i="1"/>
  <c r="AP16" i="1"/>
  <c r="AR16" i="1" s="1"/>
  <c r="AL16" i="1"/>
  <c r="AG16" i="1"/>
  <c r="AB16" i="1"/>
  <c r="W16" i="1"/>
  <c r="R16" i="1"/>
  <c r="M16" i="1"/>
  <c r="H16" i="1"/>
  <c r="AQ16" i="1" s="1"/>
  <c r="C16" i="1"/>
  <c r="AL15" i="1"/>
  <c r="AK15" i="1"/>
  <c r="AM15" i="1" s="1"/>
  <c r="AN15" i="1" s="1"/>
  <c r="AG15" i="1"/>
  <c r="AF15" i="1"/>
  <c r="AH15" i="1" s="1"/>
  <c r="AI15" i="1" s="1"/>
  <c r="AB15" i="1"/>
  <c r="AA15" i="1"/>
  <c r="AC15" i="1" s="1"/>
  <c r="AD15" i="1" s="1"/>
  <c r="W15" i="1"/>
  <c r="V15" i="1"/>
  <c r="X15" i="1" s="1"/>
  <c r="Y15" i="1" s="1"/>
  <c r="R15" i="1"/>
  <c r="Q15" i="1"/>
  <c r="S15" i="1" s="1"/>
  <c r="T15" i="1" s="1"/>
  <c r="M15" i="1"/>
  <c r="AQ15" i="1" s="1"/>
  <c r="L15" i="1"/>
  <c r="N15" i="1" s="1"/>
  <c r="O15" i="1" s="1"/>
  <c r="H15" i="1"/>
  <c r="G15" i="1"/>
  <c r="I15" i="1" s="1"/>
  <c r="J15" i="1" s="1"/>
  <c r="C15" i="1"/>
  <c r="B15" i="1"/>
  <c r="D15" i="1" s="1"/>
  <c r="E15" i="1" s="1"/>
  <c r="AL14" i="1"/>
  <c r="AK14" i="1"/>
  <c r="AM14" i="1" s="1"/>
  <c r="AN14" i="1" s="1"/>
  <c r="AG14" i="1"/>
  <c r="AF14" i="1"/>
  <c r="AH14" i="1" s="1"/>
  <c r="AI14" i="1" s="1"/>
  <c r="AB14" i="1"/>
  <c r="AA14" i="1"/>
  <c r="AC14" i="1" s="1"/>
  <c r="AD14" i="1" s="1"/>
  <c r="W14" i="1"/>
  <c r="V14" i="1"/>
  <c r="X14" i="1" s="1"/>
  <c r="Y14" i="1" s="1"/>
  <c r="R14" i="1"/>
  <c r="Q14" i="1"/>
  <c r="S14" i="1" s="1"/>
  <c r="T14" i="1" s="1"/>
  <c r="M14" i="1"/>
  <c r="AQ14" i="1" s="1"/>
  <c r="L14" i="1"/>
  <c r="N14" i="1" s="1"/>
  <c r="O14" i="1" s="1"/>
  <c r="H14" i="1"/>
  <c r="G14" i="1"/>
  <c r="I14" i="1" s="1"/>
  <c r="J14" i="1" s="1"/>
  <c r="C14" i="1"/>
  <c r="B14" i="1"/>
  <c r="D14" i="1" s="1"/>
  <c r="E14" i="1" s="1"/>
  <c r="AL13" i="1"/>
  <c r="AL65" i="1" s="1"/>
  <c r="AK13" i="1"/>
  <c r="AK65" i="1" s="1"/>
  <c r="AG13" i="1"/>
  <c r="AG65" i="1" s="1"/>
  <c r="AF13" i="1"/>
  <c r="AF65" i="1" s="1"/>
  <c r="AB13" i="1"/>
  <c r="AB65" i="1" s="1"/>
  <c r="AA13" i="1"/>
  <c r="AA65" i="1" s="1"/>
  <c r="W13" i="1"/>
  <c r="W65" i="1" s="1"/>
  <c r="V13" i="1"/>
  <c r="V65" i="1" s="1"/>
  <c r="R13" i="1"/>
  <c r="R65" i="1" s="1"/>
  <c r="Q13" i="1"/>
  <c r="Q65" i="1" s="1"/>
  <c r="M13" i="1"/>
  <c r="M65" i="1" s="1"/>
  <c r="L13" i="1"/>
  <c r="L65" i="1" s="1"/>
  <c r="H13" i="1"/>
  <c r="H65" i="1" s="1"/>
  <c r="G13" i="1"/>
  <c r="G65" i="1" s="1"/>
  <c r="C13" i="1"/>
  <c r="C65" i="1" s="1"/>
  <c r="B13" i="1"/>
  <c r="B65" i="1" s="1"/>
  <c r="AQ9" i="1"/>
  <c r="AP9" i="1"/>
  <c r="AL9" i="1"/>
  <c r="AK9" i="1"/>
  <c r="AG9" i="1"/>
  <c r="AF9" i="1"/>
  <c r="AB9" i="1"/>
  <c r="AA9" i="1"/>
  <c r="W9" i="1"/>
  <c r="V9" i="1"/>
  <c r="R9" i="1"/>
  <c r="Q9" i="1"/>
  <c r="M9" i="1"/>
  <c r="L9" i="1"/>
  <c r="H9" i="1"/>
  <c r="G9" i="1"/>
  <c r="C9" i="1"/>
  <c r="B9" i="1"/>
  <c r="A3" i="1"/>
  <c r="A2" i="1"/>
  <c r="Q24" i="1" l="1"/>
  <c r="T24" i="1" s="1"/>
  <c r="B27" i="1"/>
  <c r="D22" i="1"/>
  <c r="E22" i="1" s="1"/>
  <c r="B26" i="1"/>
  <c r="B24" i="1"/>
  <c r="E24" i="1" s="1"/>
  <c r="AQ13" i="1"/>
  <c r="V20" i="1"/>
  <c r="AK20" i="1"/>
  <c r="L22" i="1"/>
  <c r="G66" i="1"/>
  <c r="I66" i="1" s="1"/>
  <c r="J66" i="1" s="1"/>
  <c r="I23" i="1"/>
  <c r="J23" i="1" s="1"/>
  <c r="AA66" i="1"/>
  <c r="AC66" i="1" s="1"/>
  <c r="AD66" i="1" s="1"/>
  <c r="AC23" i="1"/>
  <c r="AD23" i="1" s="1"/>
  <c r="M72" i="1"/>
  <c r="AQ25" i="1"/>
  <c r="D65" i="1"/>
  <c r="E65" i="1" s="1"/>
  <c r="I65" i="1"/>
  <c r="J65" i="1" s="1"/>
  <c r="N65" i="1"/>
  <c r="O65" i="1" s="1"/>
  <c r="S65" i="1"/>
  <c r="T65" i="1" s="1"/>
  <c r="X65" i="1"/>
  <c r="Y65" i="1" s="1"/>
  <c r="AC65" i="1"/>
  <c r="AD65" i="1" s="1"/>
  <c r="AH65" i="1"/>
  <c r="AI65" i="1" s="1"/>
  <c r="AM65" i="1"/>
  <c r="AN65" i="1" s="1"/>
  <c r="AP13" i="1"/>
  <c r="AP14" i="1"/>
  <c r="AR14" i="1" s="1"/>
  <c r="AS14" i="1" s="1"/>
  <c r="AP15" i="1"/>
  <c r="AR15" i="1" s="1"/>
  <c r="AS15" i="1" s="1"/>
  <c r="AP21" i="1"/>
  <c r="AR21" i="1" s="1"/>
  <c r="AS21" i="1" s="1"/>
  <c r="Q22" i="1"/>
  <c r="L66" i="1"/>
  <c r="N66" i="1" s="1"/>
  <c r="O66" i="1" s="1"/>
  <c r="N23" i="1"/>
  <c r="O23" i="1" s="1"/>
  <c r="AF66" i="1"/>
  <c r="AH66" i="1" s="1"/>
  <c r="AI66" i="1" s="1"/>
  <c r="AF24" i="1"/>
  <c r="AI24" i="1" s="1"/>
  <c r="AH23" i="1"/>
  <c r="AI23" i="1" s="1"/>
  <c r="B72" i="1"/>
  <c r="D72" i="1" s="1"/>
  <c r="E72" i="1" s="1"/>
  <c r="D25" i="1"/>
  <c r="E25" i="1" s="1"/>
  <c r="L72" i="1"/>
  <c r="N72" i="1" s="1"/>
  <c r="O72" i="1" s="1"/>
  <c r="N25" i="1"/>
  <c r="O25" i="1" s="1"/>
  <c r="L26" i="1"/>
  <c r="O26" i="1" s="1"/>
  <c r="V72" i="1"/>
  <c r="X72" i="1" s="1"/>
  <c r="Y72" i="1" s="1"/>
  <c r="X25" i="1"/>
  <c r="Y25" i="1" s="1"/>
  <c r="AF72" i="1"/>
  <c r="AH72" i="1" s="1"/>
  <c r="AI72" i="1" s="1"/>
  <c r="AH25" i="1"/>
  <c r="AI25" i="1" s="1"/>
  <c r="AF26" i="1"/>
  <c r="AI26" i="1" s="1"/>
  <c r="AP25" i="1"/>
  <c r="AS64" i="1"/>
  <c r="AF22" i="1"/>
  <c r="D13" i="1"/>
  <c r="E13" i="1" s="1"/>
  <c r="I13" i="1"/>
  <c r="J13" i="1" s="1"/>
  <c r="N13" i="1"/>
  <c r="O13" i="1" s="1"/>
  <c r="S13" i="1"/>
  <c r="T13" i="1" s="1"/>
  <c r="X13" i="1"/>
  <c r="Y13" i="1" s="1"/>
  <c r="AC13" i="1"/>
  <c r="AD13" i="1" s="1"/>
  <c r="AH13" i="1"/>
  <c r="AI13" i="1" s="1"/>
  <c r="AM13" i="1"/>
  <c r="AN13" i="1" s="1"/>
  <c r="G22" i="1"/>
  <c r="AA22" i="1"/>
  <c r="B66" i="1"/>
  <c r="D66" i="1" s="1"/>
  <c r="E66" i="1" s="1"/>
  <c r="D23" i="1"/>
  <c r="E23" i="1" s="1"/>
  <c r="V66" i="1"/>
  <c r="X66" i="1" s="1"/>
  <c r="Y66" i="1" s="1"/>
  <c r="X23" i="1"/>
  <c r="Y23" i="1" s="1"/>
  <c r="AP23" i="1"/>
  <c r="G72" i="1"/>
  <c r="I72" i="1" s="1"/>
  <c r="J72" i="1" s="1"/>
  <c r="G26" i="1"/>
  <c r="J26" i="1" s="1"/>
  <c r="I25" i="1"/>
  <c r="J25" i="1" s="1"/>
  <c r="Q72" i="1"/>
  <c r="S72" i="1" s="1"/>
  <c r="T72" i="1" s="1"/>
  <c r="S25" i="1"/>
  <c r="T25" i="1" s="1"/>
  <c r="AA72" i="1"/>
  <c r="AC72" i="1" s="1"/>
  <c r="AD72" i="1" s="1"/>
  <c r="AA26" i="1"/>
  <c r="AD26" i="1" s="1"/>
  <c r="AC25" i="1"/>
  <c r="AD25" i="1" s="1"/>
  <c r="AK72" i="1"/>
  <c r="AM72" i="1" s="1"/>
  <c r="AN72" i="1" s="1"/>
  <c r="AM25" i="1"/>
  <c r="AN25" i="1" s="1"/>
  <c r="Q26" i="1"/>
  <c r="T26" i="1" s="1"/>
  <c r="AP19" i="1"/>
  <c r="AR19" i="1" s="1"/>
  <c r="AS19" i="1" s="1"/>
  <c r="N29" i="1"/>
  <c r="O29" i="1" s="1"/>
  <c r="AP29" i="1"/>
  <c r="AR29" i="1" s="1"/>
  <c r="AS29" i="1" s="1"/>
  <c r="D20" i="1"/>
  <c r="E20" i="1" s="1"/>
  <c r="Q66" i="1"/>
  <c r="S66" i="1" s="1"/>
  <c r="T66" i="1" s="1"/>
  <c r="S23" i="1"/>
  <c r="T23" i="1" s="1"/>
  <c r="AK66" i="1"/>
  <c r="AM66" i="1" s="1"/>
  <c r="AN66" i="1" s="1"/>
  <c r="AM23" i="1"/>
  <c r="AN23" i="1" s="1"/>
  <c r="AQ23" i="1"/>
  <c r="AQ46" i="1" s="1"/>
  <c r="G24" i="1"/>
  <c r="J24" i="1" s="1"/>
  <c r="AR28" i="1"/>
  <c r="AS28" i="1" s="1"/>
  <c r="G43" i="1"/>
  <c r="I43" i="1" s="1"/>
  <c r="J43" i="1" s="1"/>
  <c r="AQ43" i="1"/>
  <c r="AA43" i="1"/>
  <c r="AC43" i="1" s="1"/>
  <c r="AD43" i="1" s="1"/>
  <c r="AH29" i="1"/>
  <c r="AI29" i="1" s="1"/>
  <c r="D32" i="1"/>
  <c r="AP32" i="1"/>
  <c r="AR32" i="1" s="1"/>
  <c r="AS32" i="1" s="1"/>
  <c r="N32" i="1"/>
  <c r="L43" i="1"/>
  <c r="N43" i="1" s="1"/>
  <c r="O43" i="1" s="1"/>
  <c r="AF43" i="1"/>
  <c r="AH43" i="1" s="1"/>
  <c r="AI43" i="1" s="1"/>
  <c r="B46" i="1"/>
  <c r="D46" i="1" s="1"/>
  <c r="E46" i="1" s="1"/>
  <c r="V46" i="1"/>
  <c r="X46" i="1" s="1"/>
  <c r="Y46" i="1" s="1"/>
  <c r="AM39" i="1"/>
  <c r="B43" i="1"/>
  <c r="D43" i="1" s="1"/>
  <c r="E43" i="1" s="1"/>
  <c r="V43" i="1"/>
  <c r="X43" i="1" s="1"/>
  <c r="Y43" i="1" s="1"/>
  <c r="L46" i="1"/>
  <c r="N46" i="1" s="1"/>
  <c r="O46" i="1" s="1"/>
  <c r="AF46" i="1"/>
  <c r="AH46" i="1" s="1"/>
  <c r="AI46" i="1" s="1"/>
  <c r="AQ64" i="1"/>
  <c r="AR61" i="1"/>
  <c r="AS61" i="1" s="1"/>
  <c r="AQ28" i="1"/>
  <c r="Q43" i="1"/>
  <c r="S43" i="1" s="1"/>
  <c r="T43" i="1" s="1"/>
  <c r="AK43" i="1"/>
  <c r="AM43" i="1" s="1"/>
  <c r="AN43" i="1" s="1"/>
  <c r="G46" i="1"/>
  <c r="I46" i="1" s="1"/>
  <c r="J46" i="1" s="1"/>
  <c r="AA46" i="1"/>
  <c r="AC46" i="1" s="1"/>
  <c r="AD46" i="1" s="1"/>
  <c r="AP68" i="1"/>
  <c r="E68" i="1"/>
  <c r="AQ54" i="1"/>
  <c r="AR70" i="1"/>
  <c r="AS70" i="1" s="1"/>
  <c r="I71" i="1"/>
  <c r="J71" i="1" s="1"/>
  <c r="S71" i="1"/>
  <c r="T71" i="1" s="1"/>
  <c r="AC71" i="1"/>
  <c r="AD71" i="1" s="1"/>
  <c r="AM71" i="1"/>
  <c r="AN71" i="1" s="1"/>
  <c r="AR73" i="1"/>
  <c r="AS73" i="1" s="1"/>
  <c r="AP38" i="1"/>
  <c r="AR38" i="1" s="1"/>
  <c r="AS38" i="1" s="1"/>
  <c r="N39" i="1"/>
  <c r="AQ56" i="1"/>
  <c r="AR56" i="1" s="1"/>
  <c r="AS56" i="1" s="1"/>
  <c r="N56" i="1"/>
  <c r="O56" i="1" s="1"/>
  <c r="AP57" i="1"/>
  <c r="AR57" i="1" s="1"/>
  <c r="AS57" i="1" s="1"/>
  <c r="O68" i="1"/>
  <c r="AP42" i="1"/>
  <c r="AP45" i="1"/>
  <c r="AP54" i="1"/>
  <c r="AR54" i="1" s="1"/>
  <c r="AS54" i="1" s="1"/>
  <c r="AQ68" i="1"/>
  <c r="AR69" i="1"/>
  <c r="AS69" i="1" s="1"/>
  <c r="AP71" i="1"/>
  <c r="AR71" i="1" s="1"/>
  <c r="AS71" i="1" s="1"/>
  <c r="AI68" i="1"/>
  <c r="AH56" i="1"/>
  <c r="AI56" i="1" s="1"/>
  <c r="AA27" i="1" l="1"/>
  <c r="AC22" i="1"/>
  <c r="AD22" i="1" s="1"/>
  <c r="AP46" i="1"/>
  <c r="AR46" i="1" s="1"/>
  <c r="AS46" i="1" s="1"/>
  <c r="AR45" i="1"/>
  <c r="AS45" i="1" s="1"/>
  <c r="L27" i="1"/>
  <c r="N22" i="1"/>
  <c r="O22" i="1" s="1"/>
  <c r="AP43" i="1"/>
  <c r="AR43" i="1" s="1"/>
  <c r="AS43" i="1" s="1"/>
  <c r="AR42" i="1"/>
  <c r="AS42" i="1" s="1"/>
  <c r="AS68" i="1"/>
  <c r="AP66" i="1"/>
  <c r="AR23" i="1"/>
  <c r="AS23" i="1" s="1"/>
  <c r="AF27" i="1"/>
  <c r="AH22" i="1"/>
  <c r="AI22" i="1" s="1"/>
  <c r="Q27" i="1"/>
  <c r="S22" i="1"/>
  <c r="T22" i="1" s="1"/>
  <c r="AP65" i="1"/>
  <c r="AR13" i="1"/>
  <c r="AS13" i="1" s="1"/>
  <c r="AP20" i="1"/>
  <c r="AM20" i="1"/>
  <c r="AN20" i="1" s="1"/>
  <c r="AK22" i="1"/>
  <c r="AQ72" i="1"/>
  <c r="AQ26" i="1"/>
  <c r="V22" i="1"/>
  <c r="X20" i="1"/>
  <c r="Y20" i="1" s="1"/>
  <c r="G27" i="1"/>
  <c r="I22" i="1"/>
  <c r="J22" i="1" s="1"/>
  <c r="AP72" i="1"/>
  <c r="AR72" i="1" s="1"/>
  <c r="AS72" i="1" s="1"/>
  <c r="AR25" i="1"/>
  <c r="AS25" i="1" s="1"/>
  <c r="L24" i="1"/>
  <c r="O24" i="1" s="1"/>
  <c r="AQ65" i="1"/>
  <c r="AQ20" i="1"/>
  <c r="AQ22" i="1" s="1"/>
  <c r="AQ27" i="1" s="1"/>
  <c r="B30" i="1"/>
  <c r="D27" i="1"/>
  <c r="E27" i="1" s="1"/>
  <c r="AQ66" i="1"/>
  <c r="AQ24" i="1"/>
  <c r="AA24" i="1"/>
  <c r="AD24" i="1" s="1"/>
  <c r="Q30" i="1" l="1"/>
  <c r="S27" i="1"/>
  <c r="V27" i="1"/>
  <c r="X22" i="1"/>
  <c r="Y22" i="1" s="1"/>
  <c r="V24" i="1"/>
  <c r="Y24" i="1" s="1"/>
  <c r="V26" i="1"/>
  <c r="Y26" i="1" s="1"/>
  <c r="AP22" i="1"/>
  <c r="AR20" i="1"/>
  <c r="AS20" i="1" s="1"/>
  <c r="B33" i="1"/>
  <c r="D30" i="1"/>
  <c r="E30" i="1" s="1"/>
  <c r="B31" i="1"/>
  <c r="E31" i="1" s="1"/>
  <c r="G30" i="1"/>
  <c r="I27" i="1"/>
  <c r="J27" i="1" s="1"/>
  <c r="AR66" i="1"/>
  <c r="AS66" i="1" s="1"/>
  <c r="AQ33" i="1"/>
  <c r="AQ34" i="1" s="1"/>
  <c r="AQ30" i="1"/>
  <c r="AQ31" i="1" s="1"/>
  <c r="AK27" i="1"/>
  <c r="AM22" i="1"/>
  <c r="AN22" i="1" s="1"/>
  <c r="AK26" i="1"/>
  <c r="AN26" i="1" s="1"/>
  <c r="AK24" i="1"/>
  <c r="AN24" i="1" s="1"/>
  <c r="AR65" i="1"/>
  <c r="AS65" i="1" s="1"/>
  <c r="AF30" i="1"/>
  <c r="AH27" i="1"/>
  <c r="AI27" i="1" s="1"/>
  <c r="L30" i="1"/>
  <c r="N27" i="1"/>
  <c r="O27" i="1" s="1"/>
  <c r="AA30" i="1"/>
  <c r="AC27" i="1"/>
  <c r="AD27" i="1" s="1"/>
  <c r="V30" i="1" l="1"/>
  <c r="X27" i="1"/>
  <c r="Y27" i="1" s="1"/>
  <c r="L33" i="1"/>
  <c r="L31" i="1"/>
  <c r="O31" i="1" s="1"/>
  <c r="N30" i="1"/>
  <c r="O30" i="1" s="1"/>
  <c r="G33" i="1"/>
  <c r="G31" i="1"/>
  <c r="J31" i="1" s="1"/>
  <c r="I30" i="1"/>
  <c r="J30" i="1" s="1"/>
  <c r="AF33" i="1"/>
  <c r="AF31" i="1"/>
  <c r="AI31" i="1" s="1"/>
  <c r="AH30" i="1"/>
  <c r="AI30" i="1" s="1"/>
  <c r="AP27" i="1"/>
  <c r="AR22" i="1"/>
  <c r="AS22" i="1" s="1"/>
  <c r="AP26" i="1"/>
  <c r="AS26" i="1" s="1"/>
  <c r="AP24" i="1"/>
  <c r="AS24" i="1" s="1"/>
  <c r="AA33" i="1"/>
  <c r="AA31" i="1"/>
  <c r="AD31" i="1" s="1"/>
  <c r="AC30" i="1"/>
  <c r="AD30" i="1" s="1"/>
  <c r="AK30" i="1"/>
  <c r="AM27" i="1"/>
  <c r="AN27" i="1" s="1"/>
  <c r="B77" i="1"/>
  <c r="B34" i="1"/>
  <c r="E34" i="1" s="1"/>
  <c r="D33" i="1"/>
  <c r="E33" i="1" s="1"/>
  <c r="Q33" i="1"/>
  <c r="S30" i="1"/>
  <c r="T30" i="1" s="1"/>
  <c r="Q31" i="1"/>
  <c r="T31" i="1" s="1"/>
  <c r="Q77" i="1" l="1"/>
  <c r="Q34" i="1"/>
  <c r="T34" i="1" s="1"/>
  <c r="S33" i="1"/>
  <c r="T33" i="1" s="1"/>
  <c r="AA77" i="1"/>
  <c r="AA34" i="1"/>
  <c r="AD34" i="1" s="1"/>
  <c r="AC33" i="1"/>
  <c r="AD33" i="1" s="1"/>
  <c r="AP33" i="1"/>
  <c r="AP30" i="1"/>
  <c r="AR27" i="1"/>
  <c r="AS27" i="1" s="1"/>
  <c r="G77" i="1"/>
  <c r="G34" i="1"/>
  <c r="J34" i="1" s="1"/>
  <c r="I33" i="1"/>
  <c r="J33" i="1" s="1"/>
  <c r="AK33" i="1"/>
  <c r="AM30" i="1"/>
  <c r="AN30" i="1" s="1"/>
  <c r="AK31" i="1"/>
  <c r="AN31" i="1" s="1"/>
  <c r="L77" i="1"/>
  <c r="N33" i="1"/>
  <c r="O33" i="1" s="1"/>
  <c r="L34" i="1"/>
  <c r="O34" i="1" s="1"/>
  <c r="AF77" i="1"/>
  <c r="AF34" i="1"/>
  <c r="AI34" i="1" s="1"/>
  <c r="AH33" i="1"/>
  <c r="AI33" i="1" s="1"/>
  <c r="V33" i="1"/>
  <c r="X30" i="1"/>
  <c r="Y30" i="1" s="1"/>
  <c r="V31" i="1"/>
  <c r="Y31" i="1" s="1"/>
  <c r="AP34" i="1" l="1"/>
  <c r="AS34" i="1" s="1"/>
  <c r="AR33" i="1"/>
  <c r="AS33" i="1" s="1"/>
  <c r="AR30" i="1"/>
  <c r="AS30" i="1" s="1"/>
  <c r="AP31" i="1"/>
  <c r="AS31" i="1" s="1"/>
  <c r="V77" i="1"/>
  <c r="V34" i="1"/>
  <c r="Y34" i="1" s="1"/>
  <c r="X33" i="1"/>
  <c r="Y33" i="1" s="1"/>
  <c r="AK77" i="1"/>
  <c r="AK34" i="1"/>
  <c r="AN34" i="1" s="1"/>
  <c r="AM33" i="1"/>
  <c r="AN33" i="1" s="1"/>
</calcChain>
</file>

<file path=xl/sharedStrings.xml><?xml version="1.0" encoding="utf-8"?>
<sst xmlns="http://schemas.openxmlformats.org/spreadsheetml/2006/main" count="120" uniqueCount="80">
  <si>
    <t>REGION X</t>
  </si>
  <si>
    <t xml:space="preserve"> </t>
  </si>
  <si>
    <t>(In Thousand)</t>
  </si>
  <si>
    <t>BUSECO</t>
  </si>
  <si>
    <t>CAMELCO</t>
  </si>
  <si>
    <t>FIBECO</t>
  </si>
  <si>
    <t>LANECO</t>
  </si>
  <si>
    <t>MOELCI I</t>
  </si>
  <si>
    <t>MOELCI II</t>
  </si>
  <si>
    <t>MORESCO I</t>
  </si>
  <si>
    <t>MORESCO II</t>
  </si>
  <si>
    <t>T O T A L</t>
  </si>
  <si>
    <t>Inc. / (Dec.)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</si>
  <si>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</si>
  <si>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</si>
  <si>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</si>
  <si>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</si>
  <si>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</si>
  <si>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Charge/FIT-All</t>
  </si>
  <si>
    <t xml:space="preserve">            FIT-All</t>
  </si>
  <si>
    <t xml:space="preserve">            Value Added Tax</t>
  </si>
  <si>
    <t xml:space="preserve">         Other Taxes</t>
  </si>
  <si>
    <t xml:space="preserve">         Others 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</si>
  <si>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</si>
  <si>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</si>
  <si>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</si>
  <si>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</si>
  <si>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</si>
  <si>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</si>
  <si>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</si>
  <si>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</si>
  <si>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</si>
  <si>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</si>
  <si>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</si>
  <si>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</si>
  <si>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</si>
  <si>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Cash-General Fund</t>
  </si>
  <si>
    <t xml:space="preserve">  Sinking Fund-Loan Fund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</si>
  <si>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</si>
  <si>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</si>
  <si>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</si>
  <si>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</si>
  <si>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</si>
  <si>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</si>
  <si>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</si>
  <si>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</si>
  <si>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</si>
  <si>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</si>
  <si>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</si>
  <si>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</si>
  <si>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</si>
  <si>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</si>
  <si>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</si>
  <si>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</si>
  <si>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</si>
  <si>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</si>
  <si>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</si>
  <si>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</si>
  <si>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</t>
  </si>
  <si>
    <t xml:space="preserve">  Average Systems Rate (P)</t>
  </si>
  <si>
    <t xml:space="preserve">  Average Power Cost (P)</t>
  </si>
  <si>
    <t xml:space="preserve">  Average Collection Period</t>
  </si>
  <si>
    <t>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</si>
  <si>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</si>
  <si>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</si>
  <si>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</si>
  <si>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</si>
  <si>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</si>
  <si>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</si>
  <si>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AAA - Mega Large</t>
  </si>
  <si>
    <t>C - Large</t>
  </si>
  <si>
    <t>C - Mega Large</t>
  </si>
  <si>
    <t>A - Extra Large</t>
  </si>
  <si>
    <t>KPS</t>
  </si>
  <si>
    <t>checking (KPS vs FP) - should be zero</t>
  </si>
  <si>
    <t>Pls Don't Delete</t>
  </si>
  <si>
    <t>General Fund</t>
  </si>
  <si>
    <t>+++++++++++++++++</t>
  </si>
  <si>
    <t>………………………………………………………………………………………………………………………………………………………………………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</si>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</sst>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0.00_)"/>
  </numFmts>
  <fonts count="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2" fillId="0" borderId="0" xfId="1" applyNumberFormat="1" applyFont="1" applyFill="1"/>
    <xf numFmtId="165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center" indent="1"/>
    </xf>
    <xf numFmtId="164" fontId="2" fillId="0" borderId="0" xfId="1" applyNumberFormat="1" applyFont="1" applyFill="1" applyAlignment="1">
      <alignment horizontal="left"/>
    </xf>
    <xf numFmtId="43" fontId="2" fillId="0" borderId="0" xfId="1" applyNumberFormat="1" applyFont="1" applyFill="1"/>
    <xf numFmtId="43" fontId="2" fillId="0" borderId="0" xfId="1" applyFont="1" applyFill="1"/>
    <xf numFmtId="166" fontId="2" fillId="0" borderId="0" xfId="0" applyNumberFormat="1" applyFont="1"/>
    <xf numFmtId="164" fontId="2" fillId="0" borderId="0" xfId="1" applyNumberFormat="1" applyFont="1" applyFill="1" applyAlignment="1">
      <alignment horizontal="right"/>
    </xf>
    <xf numFmtId="43" fontId="2" fillId="0" borderId="0" xfId="1" applyNumberFormat="1" applyFont="1" applyFill="1" applyAlignment="1">
      <alignment horizontal="right"/>
    </xf>
    <xf numFmtId="1" fontId="2" fillId="0" borderId="0" xfId="0" applyNumberFormat="1" applyFont="1"/>
    <xf numFmtId="43" fontId="2" fillId="0" borderId="0" xfId="0" applyNumberFormat="1" applyFont="1" applyAlignment="1">
      <alignment horizontal="left"/>
    </xf>
    <xf numFmtId="43" fontId="2" fillId="0" borderId="0" xfId="1" applyFont="1" applyFill="1" applyAlignment="1">
      <alignment horizontal="right"/>
    </xf>
    <xf numFmtId="43" fontId="2" fillId="0" borderId="0" xfId="0" applyNumberFormat="1" applyFont="1"/>
    <xf numFmtId="164" fontId="2" fillId="0" borderId="0" xfId="1" quotePrefix="1" applyNumberFormat="1" applyFont="1" applyFill="1"/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39" fontId="2" fillId="0" borderId="0" xfId="0" applyNumberFormat="1" applyFont="1"/>
    <xf numFmtId="0" fontId="6" fillId="0" borderId="0" xfId="0" applyFont="1"/>
    <xf numFmtId="43" fontId="6" fillId="0" borderId="0" xfId="0" applyNumberFormat="1" applyFont="1"/>
    <xf numFmtId="165" fontId="6" fillId="0" borderId="0" xfId="0" applyNumberFormat="1" applyFont="1"/>
    <xf numFmtId="0" fontId="7" fillId="0" borderId="0" xfId="0" applyFont="1"/>
    <xf numFmtId="2" fontId="2" fillId="0" borderId="0" xfId="0" applyNumberFormat="1" applyFont="1"/>
    <xf numFmtId="43" fontId="6" fillId="0" borderId="0" xfId="1" applyFont="1"/>
    <xf numFmtId="43" fontId="8" fillId="0" borderId="0" xfId="0" applyNumberFormat="1" applyFont="1"/>
    <xf numFmtId="0" fontId="8" fillId="0" borderId="0" xfId="0" applyFont="1"/>
    <xf numFmtId="0" fontId="2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0\MORESCO%20II_SEP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JUNE%20LINKING\R10\BUSECO_JUN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canned\ECs'%20Monthly%20Statistical%20Reports\3Q%20MFSR%202023\region%2010%20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afileserver\ECFMSS\00_Quarterly%20Reports\Financial%20Profile\2023\Consolidated%20Financial%20Profile%20as%20of%20September%2030,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0\BUSECO_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0\CAMELCO_SE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0\FIBECO_SEP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0\LANECO_SEP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0\MOELCI%20I_SEP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0\MOELCI%20II_SEP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0\MORESCO%20I_S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1572951.39399</v>
          </cell>
        </row>
        <row r="6">
          <cell r="U6">
            <v>79214.893859999996</v>
          </cell>
        </row>
        <row r="7">
          <cell r="U7">
            <v>43025.871169999991</v>
          </cell>
        </row>
        <row r="10">
          <cell r="U10">
            <v>130990.44507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45418.324209999999</v>
          </cell>
        </row>
        <row r="16">
          <cell r="U16">
            <v>1162605.5991700001</v>
          </cell>
        </row>
        <row r="18">
          <cell r="U18">
            <v>144841.27180000002</v>
          </cell>
        </row>
        <row r="21">
          <cell r="U21">
            <v>53483.584010000006</v>
          </cell>
        </row>
        <row r="22">
          <cell r="U22">
            <v>32318.649089999999</v>
          </cell>
        </row>
        <row r="25">
          <cell r="U25">
            <v>0</v>
          </cell>
        </row>
        <row r="31">
          <cell r="U31">
            <v>198676.18</v>
          </cell>
        </row>
        <row r="32">
          <cell r="U32">
            <v>0</v>
          </cell>
        </row>
        <row r="33">
          <cell r="U33">
            <v>78614.28</v>
          </cell>
        </row>
        <row r="35">
          <cell r="U35">
            <v>164808.06</v>
          </cell>
        </row>
        <row r="38">
          <cell r="U38">
            <v>127063.05</v>
          </cell>
        </row>
        <row r="40">
          <cell r="U40">
            <v>135459.95177000001</v>
          </cell>
        </row>
        <row r="41">
          <cell r="U41">
            <v>21.167750000000002</v>
          </cell>
        </row>
        <row r="42">
          <cell r="U42">
            <v>42483.397490000003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U5">
            <v>1163321.0638600001</v>
          </cell>
        </row>
        <row r="41">
          <cell r="U41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127">
          <cell r="X127">
            <v>674992.98364999995</v>
          </cell>
          <cell r="Y127">
            <v>472890.31146000006</v>
          </cell>
          <cell r="Z127">
            <v>102547.23906000001</v>
          </cell>
          <cell r="AA127">
            <v>347689.81820999982</v>
          </cell>
          <cell r="AC127">
            <v>68017.515019999992</v>
          </cell>
          <cell r="AD127">
            <v>647644.55186999985</v>
          </cell>
          <cell r="AE127">
            <v>591970.48588000017</v>
          </cell>
        </row>
        <row r="128">
          <cell r="X128">
            <v>677043.95678999997</v>
          </cell>
          <cell r="Y128">
            <v>483630.19241000008</v>
          </cell>
          <cell r="Z128">
            <v>103118.25386</v>
          </cell>
          <cell r="AA128">
            <v>362941.62868999981</v>
          </cell>
          <cell r="AC128">
            <v>68017.516889999999</v>
          </cell>
          <cell r="AD128">
            <v>658348.5867000001</v>
          </cell>
          <cell r="AE128">
            <v>594653.3759000001</v>
          </cell>
        </row>
        <row r="129">
          <cell r="X129">
            <v>-0.1827051205851786</v>
          </cell>
          <cell r="Y129">
            <v>-1.0405855083006528</v>
          </cell>
          <cell r="Z129">
            <v>-0.18343446596093554</v>
          </cell>
          <cell r="AA129">
            <v>-2.0473987671424103</v>
          </cell>
          <cell r="AC129">
            <v>0</v>
          </cell>
          <cell r="AD129">
            <v>-0.60669336528213336</v>
          </cell>
          <cell r="AE129">
            <v>-0.21871267761350421</v>
          </cell>
        </row>
        <row r="130">
          <cell r="D130">
            <v>168244.11601000003</v>
          </cell>
          <cell r="E130">
            <v>168244.11601000003</v>
          </cell>
          <cell r="F130">
            <v>0</v>
          </cell>
          <cell r="I130">
            <v>0</v>
          </cell>
          <cell r="K130">
            <v>23902.034929999998</v>
          </cell>
          <cell r="X130">
            <v>-2050.9731400000164</v>
          </cell>
          <cell r="Y130">
            <v>-10739.880950000021</v>
          </cell>
          <cell r="Z130">
            <v>-571.01479999998992</v>
          </cell>
          <cell r="AA130">
            <v>-15251.810479999986</v>
          </cell>
          <cell r="AC130">
            <v>-1.8700000073295087E-3</v>
          </cell>
          <cell r="AD130">
            <v>-10704.034830000252</v>
          </cell>
          <cell r="AE130">
            <v>-2682.8900199999334</v>
          </cell>
        </row>
        <row r="131">
          <cell r="X131">
            <v>148036.94342000003</v>
          </cell>
          <cell r="Y131">
            <v>156805.63803999999</v>
          </cell>
          <cell r="Z131">
            <v>62999.730950000005</v>
          </cell>
          <cell r="AA131">
            <v>100849.78822999999</v>
          </cell>
          <cell r="AC131">
            <v>-1.4599999999999999E-3</v>
          </cell>
          <cell r="AD131">
            <v>398115.59639999998</v>
          </cell>
          <cell r="AE131">
            <v>225868.11821000002</v>
          </cell>
        </row>
        <row r="134">
          <cell r="I134">
            <v>-0.66771899925184486</v>
          </cell>
        </row>
      </sheetData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130">
          <cell r="D130">
            <v>164712.95600999999</v>
          </cell>
          <cell r="E130">
            <v>164712.95600999999</v>
          </cell>
          <cell r="F130">
            <v>0</v>
          </cell>
          <cell r="I130">
            <v>0</v>
          </cell>
          <cell r="K130">
            <v>25922.731929999998</v>
          </cell>
        </row>
        <row r="134">
          <cell r="I134">
            <v>-0.35869011182553107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ELCI1"/>
      <sheetName val="MOELCI2"/>
      <sheetName val="MORESCO1"/>
      <sheetName val="MORESCO2"/>
      <sheetName val="FIBECO"/>
      <sheetName val="BUSECO"/>
      <sheetName val="CAMELCO"/>
      <sheetName val="LANECO"/>
    </sheetNames>
    <sheetDataSet>
      <sheetData sheetId="0" refreshError="1"/>
      <sheetData sheetId="1" refreshError="1"/>
      <sheetData sheetId="2" refreshError="1"/>
      <sheetData sheetId="3">
        <row r="56">
          <cell r="O56">
            <v>137013845.5</v>
          </cell>
        </row>
        <row r="58">
          <cell r="O58">
            <v>123120521.7515378</v>
          </cell>
        </row>
        <row r="59">
          <cell r="O59">
            <v>221345.52222222224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  <row r="67">
          <cell r="B67">
            <v>0</v>
          </cell>
          <cell r="G67">
            <v>0</v>
          </cell>
          <cell r="L67">
            <v>0</v>
          </cell>
          <cell r="Q67">
            <v>0</v>
          </cell>
          <cell r="V67">
            <v>0</v>
          </cell>
          <cell r="AA67">
            <v>0</v>
          </cell>
          <cell r="AF67">
            <v>0</v>
          </cell>
          <cell r="AK67">
            <v>0</v>
          </cell>
        </row>
        <row r="68">
          <cell r="B68" t="str">
            <v>100</v>
          </cell>
          <cell r="G68">
            <v>98.93</v>
          </cell>
          <cell r="L68">
            <v>92.08</v>
          </cell>
          <cell r="Q68">
            <v>98.63</v>
          </cell>
          <cell r="V68">
            <v>95.52</v>
          </cell>
          <cell r="AA68">
            <v>96.42</v>
          </cell>
          <cell r="AF68">
            <v>99.55</v>
          </cell>
          <cell r="AK68">
            <v>98.32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95">
          <cell r="A95" t="str">
            <v>BUSECO</v>
          </cell>
          <cell r="N95">
            <v>99.142394588679934</v>
          </cell>
          <cell r="P95">
            <v>20361.421550000003</v>
          </cell>
          <cell r="S95">
            <v>250684.29259</v>
          </cell>
        </row>
        <row r="96">
          <cell r="A96" t="str">
            <v>CAMELCO</v>
          </cell>
          <cell r="N96">
            <v>98.509432553005624</v>
          </cell>
          <cell r="P96">
            <v>24321.174870000003</v>
          </cell>
          <cell r="S96">
            <v>29883.606909999999</v>
          </cell>
        </row>
        <row r="97">
          <cell r="A97" t="str">
            <v>FIBECO</v>
          </cell>
          <cell r="N97">
            <v>92.794489892601291</v>
          </cell>
          <cell r="P97">
            <v>13250.683069999994</v>
          </cell>
          <cell r="S97">
            <v>193008.23896000002</v>
          </cell>
        </row>
        <row r="98">
          <cell r="A98" t="str">
            <v>LANECO</v>
          </cell>
          <cell r="N98">
            <v>98.912955988326672</v>
          </cell>
          <cell r="P98">
            <v>26418.020939999999</v>
          </cell>
          <cell r="S98">
            <v>105848.69156000001</v>
          </cell>
        </row>
        <row r="99">
          <cell r="A99" t="str">
            <v>MOELCI I</v>
          </cell>
          <cell r="N99">
            <v>95.698903983311553</v>
          </cell>
          <cell r="P99">
            <v>28694.975760000005</v>
          </cell>
          <cell r="S99">
            <v>71755.786590000003</v>
          </cell>
        </row>
        <row r="100">
          <cell r="A100" t="str">
            <v>MOELCI II</v>
          </cell>
          <cell r="N100">
            <v>96.386089739473476</v>
          </cell>
          <cell r="P100">
            <v>63151.990680000003</v>
          </cell>
          <cell r="S100">
            <v>94970.242110000007</v>
          </cell>
        </row>
        <row r="101">
          <cell r="A101" t="str">
            <v>MORESCO I</v>
          </cell>
          <cell r="N101">
            <v>100</v>
          </cell>
          <cell r="P101">
            <v>16852.385509999996</v>
          </cell>
          <cell r="S101">
            <v>339395.60613999999</v>
          </cell>
        </row>
        <row r="102">
          <cell r="A102" t="str">
            <v>MORESCO II</v>
          </cell>
          <cell r="N102">
            <v>100</v>
          </cell>
          <cell r="P102">
            <v>51104.300289999999</v>
          </cell>
          <cell r="S102">
            <v>198676.18111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</sheetNames>
    <sheetDataSet>
      <sheetData sheetId="0">
        <row r="5">
          <cell r="U5">
            <v>1757895.0150400002</v>
          </cell>
        </row>
        <row r="6">
          <cell r="P6">
            <v>142289.22117</v>
          </cell>
        </row>
        <row r="7">
          <cell r="P7">
            <v>57056.464220000002</v>
          </cell>
        </row>
        <row r="10">
          <cell r="P10">
            <v>159331.60331000001</v>
          </cell>
        </row>
        <row r="11">
          <cell r="P11">
            <v>7754.2059399999998</v>
          </cell>
        </row>
        <row r="12">
          <cell r="P12">
            <v>0</v>
          </cell>
        </row>
        <row r="14">
          <cell r="U14">
            <v>40244.70276</v>
          </cell>
        </row>
        <row r="16">
          <cell r="U16">
            <v>1254822.7269600001</v>
          </cell>
        </row>
        <row r="18">
          <cell r="U18">
            <v>223326.08124</v>
          </cell>
        </row>
        <row r="21">
          <cell r="P21">
            <v>62171.417060000007</v>
          </cell>
        </row>
        <row r="22">
          <cell r="P22">
            <v>13315.79162</v>
          </cell>
        </row>
        <row r="25">
          <cell r="U25">
            <v>0</v>
          </cell>
        </row>
        <row r="31">
          <cell r="P31">
            <v>250684.29</v>
          </cell>
        </row>
        <row r="32">
          <cell r="P32">
            <v>0</v>
          </cell>
        </row>
        <row r="33">
          <cell r="P33">
            <v>141122.45000000001</v>
          </cell>
        </row>
        <row r="35">
          <cell r="U35">
            <v>210203.06</v>
          </cell>
        </row>
        <row r="38">
          <cell r="U38">
            <v>76126.17</v>
          </cell>
        </row>
        <row r="40">
          <cell r="P40">
            <v>140051.11253777778</v>
          </cell>
        </row>
        <row r="42">
          <cell r="P42">
            <v>55490.363040000004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  <cell r="G13">
            <v>285727.67277</v>
          </cell>
          <cell r="L13">
            <v>2648812.42038</v>
          </cell>
          <cell r="Q13">
            <v>1300668.11521</v>
          </cell>
          <cell r="V13">
            <v>822506.51908999996</v>
          </cell>
          <cell r="AA13">
            <v>1895158.9465699999</v>
          </cell>
          <cell r="AF13">
            <v>3593553.6692199996</v>
          </cell>
          <cell r="AK13">
            <v>1917983.2423899998</v>
          </cell>
        </row>
        <row r="14">
          <cell r="B14">
            <v>129371.52937999999</v>
          </cell>
          <cell r="G14">
            <v>11412.87131</v>
          </cell>
          <cell r="L14">
            <v>73906.523589999997</v>
          </cell>
          <cell r="Q14">
            <v>43081.785529999994</v>
          </cell>
          <cell r="V14">
            <v>21577.19987</v>
          </cell>
          <cell r="AA14">
            <v>27784.8033</v>
          </cell>
          <cell r="AF14">
            <v>105259.46651</v>
          </cell>
          <cell r="AK14">
            <v>72293.655890000009</v>
          </cell>
        </row>
        <row r="15">
          <cell r="B15">
            <v>39277.358070000002</v>
          </cell>
          <cell r="G15">
            <v>5404.8111500000005</v>
          </cell>
          <cell r="L15">
            <v>42045.58556</v>
          </cell>
          <cell r="Q15">
            <v>20312.917709999998</v>
          </cell>
          <cell r="V15">
            <v>13107.094550000002</v>
          </cell>
          <cell r="AA15">
            <v>29664.249619999999</v>
          </cell>
          <cell r="AF15">
            <v>67571.645640000002</v>
          </cell>
          <cell r="AK15">
            <v>29989.418500000003</v>
          </cell>
        </row>
        <row r="16">
          <cell r="B16">
            <v>0</v>
          </cell>
          <cell r="G16">
            <v>0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  <cell r="AF16">
            <v>0</v>
          </cell>
          <cell r="AK16">
            <v>0</v>
          </cell>
        </row>
        <row r="17">
          <cell r="B17">
            <v>214914.84260999999</v>
          </cell>
          <cell r="G17">
            <v>25203.626340000003</v>
          </cell>
          <cell r="L17">
            <v>255562.57634999999</v>
          </cell>
          <cell r="Q17">
            <v>125826.56581</v>
          </cell>
          <cell r="V17">
            <v>79165.253269999987</v>
          </cell>
          <cell r="AA17">
            <v>188114.58604999998</v>
          </cell>
          <cell r="AF17">
            <v>342759.13471000001</v>
          </cell>
          <cell r="AK17">
            <v>167893.44473999998</v>
          </cell>
        </row>
        <row r="18">
          <cell r="B18">
            <v>1425.8899799999999</v>
          </cell>
          <cell r="G18">
            <v>696.09787000000006</v>
          </cell>
          <cell r="L18">
            <v>2227.3910700000001</v>
          </cell>
          <cell r="Q18">
            <v>12238.239829999999</v>
          </cell>
          <cell r="V18">
            <v>2589.7681100000004</v>
          </cell>
          <cell r="AA18">
            <v>0</v>
          </cell>
          <cell r="AF18">
            <v>0</v>
          </cell>
          <cell r="AK18">
            <v>0</v>
          </cell>
        </row>
        <row r="19">
          <cell r="B19">
            <v>-65.435299999999998</v>
          </cell>
          <cell r="G19">
            <v>0</v>
          </cell>
          <cell r="L19">
            <v>0</v>
          </cell>
          <cell r="Q19">
            <v>0</v>
          </cell>
          <cell r="V19">
            <v>0</v>
          </cell>
          <cell r="AA19">
            <v>0</v>
          </cell>
          <cell r="AF19">
            <v>0</v>
          </cell>
          <cell r="AK19">
            <v>0</v>
          </cell>
        </row>
        <row r="20">
          <cell r="B20">
            <v>1859803.6420499997</v>
          </cell>
          <cell r="G20">
            <v>243010.26609999995</v>
          </cell>
          <cell r="L20">
            <v>2275070.3438100005</v>
          </cell>
          <cell r="Q20">
            <v>1099208.6063299999</v>
          </cell>
          <cell r="V20">
            <v>706067.20328999998</v>
          </cell>
          <cell r="AA20">
            <v>1649595.3075999999</v>
          </cell>
          <cell r="AF20">
            <v>3077963.4223599993</v>
          </cell>
          <cell r="AK20">
            <v>1647806.7232599999</v>
          </cell>
        </row>
        <row r="21">
          <cell r="B21">
            <v>41896.691269999996</v>
          </cell>
          <cell r="G21">
            <v>13053.468940000001</v>
          </cell>
          <cell r="L21">
            <v>101565.39885</v>
          </cell>
          <cell r="Q21">
            <v>32540.558489999999</v>
          </cell>
          <cell r="V21">
            <v>4349.9349099999999</v>
          </cell>
          <cell r="AA21">
            <v>28674.353309999999</v>
          </cell>
          <cell r="AF21">
            <v>74078.80257</v>
          </cell>
          <cell r="AK21">
            <v>56770.286720000004</v>
          </cell>
        </row>
        <row r="22">
          <cell r="B22">
            <v>1901700.3333199997</v>
          </cell>
          <cell r="G22">
            <v>256063.73503999994</v>
          </cell>
          <cell r="L22">
            <v>2376635.7426600005</v>
          </cell>
          <cell r="Q22">
            <v>1131749.1648199998</v>
          </cell>
          <cell r="V22">
            <v>710417.13819999993</v>
          </cell>
          <cell r="AA22">
            <v>1678269.6609099999</v>
          </cell>
          <cell r="AF22">
            <v>3152042.2249299991</v>
          </cell>
          <cell r="AK22">
            <v>1704577.0099799999</v>
          </cell>
        </row>
        <row r="23">
          <cell r="B23">
            <v>1663471.3386200001</v>
          </cell>
          <cell r="G23">
            <v>210497.01032</v>
          </cell>
          <cell r="L23">
            <v>2089454.0249700001</v>
          </cell>
          <cell r="Q23">
            <v>1013984.62518</v>
          </cell>
          <cell r="V23">
            <v>606221.75338999997</v>
          </cell>
          <cell r="AA23">
            <v>1494432.5573199999</v>
          </cell>
          <cell r="AF23">
            <v>2822548.7623999999</v>
          </cell>
          <cell r="AK23">
            <v>1491589.0093</v>
          </cell>
        </row>
        <row r="24">
          <cell r="B24">
            <v>87</v>
          </cell>
          <cell r="G24">
            <v>82</v>
          </cell>
          <cell r="L24">
            <v>88</v>
          </cell>
          <cell r="Q24">
            <v>90</v>
          </cell>
          <cell r="V24">
            <v>85</v>
          </cell>
          <cell r="AA24">
            <v>89</v>
          </cell>
          <cell r="AF24">
            <v>90</v>
          </cell>
          <cell r="AK24">
            <v>88</v>
          </cell>
        </row>
        <row r="25">
          <cell r="B25">
            <v>217571.72529</v>
          </cell>
          <cell r="G25">
            <v>32777.491429999995</v>
          </cell>
          <cell r="L25">
            <v>219116.88361999998</v>
          </cell>
          <cell r="Q25">
            <v>146001.74676999997</v>
          </cell>
          <cell r="V25">
            <v>71727.248340000006</v>
          </cell>
          <cell r="AA25">
            <v>135047.12167000002</v>
          </cell>
          <cell r="AF25">
            <v>272335.81805999996</v>
          </cell>
          <cell r="AK25">
            <v>138446.68015999999</v>
          </cell>
        </row>
        <row r="26">
          <cell r="B26">
            <v>11</v>
          </cell>
          <cell r="G26">
            <v>13</v>
          </cell>
          <cell r="L26">
            <v>9</v>
          </cell>
          <cell r="Q26">
            <v>13</v>
          </cell>
          <cell r="V26">
            <v>10</v>
          </cell>
          <cell r="AA26">
            <v>8</v>
          </cell>
          <cell r="AF26">
            <v>9</v>
          </cell>
          <cell r="AK26">
            <v>8</v>
          </cell>
        </row>
        <row r="27">
          <cell r="B27">
            <v>20657.269409999688</v>
          </cell>
          <cell r="G27">
            <v>12789.233289999946</v>
          </cell>
          <cell r="L27">
            <v>68064.834070000332</v>
          </cell>
          <cell r="Q27">
            <v>-28237.207130000112</v>
          </cell>
          <cell r="V27">
            <v>32468.136469999954</v>
          </cell>
          <cell r="AA27">
            <v>48789.981919999933</v>
          </cell>
          <cell r="AF27">
            <v>57157.644469999243</v>
          </cell>
          <cell r="AK27">
            <v>74541.320519999834</v>
          </cell>
        </row>
        <row r="28">
          <cell r="B28">
            <v>68250.497109999997</v>
          </cell>
          <cell r="G28">
            <v>13238.858680000001</v>
          </cell>
          <cell r="L28">
            <v>89812.915659999999</v>
          </cell>
          <cell r="Q28">
            <v>19779.009460000001</v>
          </cell>
          <cell r="V28">
            <v>16868.779149999998</v>
          </cell>
          <cell r="AA28">
            <v>18145.0677</v>
          </cell>
          <cell r="AF28">
            <v>116690.31836999999</v>
          </cell>
          <cell r="AK28">
            <v>50962.036609999996</v>
          </cell>
        </row>
        <row r="29">
          <cell r="B29">
            <v>12177.19836</v>
          </cell>
          <cell r="G29">
            <v>7560.941780000001</v>
          </cell>
          <cell r="L29">
            <v>17362.321169999999</v>
          </cell>
          <cell r="Q29">
            <v>8214.6934699999983</v>
          </cell>
          <cell r="V29">
            <v>3789.5898999999999</v>
          </cell>
          <cell r="AA29">
            <v>6.8834799999999996</v>
          </cell>
          <cell r="AF29">
            <v>46027.82058</v>
          </cell>
          <cell r="AK29">
            <v>23162.407249999997</v>
          </cell>
        </row>
        <row r="30">
          <cell r="B30">
            <v>-59770.426060000311</v>
          </cell>
          <cell r="G30">
            <v>-8010.5671700000566</v>
          </cell>
          <cell r="L30">
            <v>-39110.402759999663</v>
          </cell>
          <cell r="Q30">
            <v>-56230.910060000111</v>
          </cell>
          <cell r="V30">
            <v>11809.767419999956</v>
          </cell>
          <cell r="AA30">
            <v>30638.030739999933</v>
          </cell>
          <cell r="AF30">
            <v>-105560.49448000075</v>
          </cell>
          <cell r="AK30">
            <v>416.87665999984165</v>
          </cell>
        </row>
        <row r="31">
          <cell r="B31">
            <v>-3</v>
          </cell>
          <cell r="G31">
            <v>-3</v>
          </cell>
          <cell r="L31">
            <v>-2</v>
          </cell>
          <cell r="Q31">
            <v>-5</v>
          </cell>
          <cell r="V31">
            <v>2</v>
          </cell>
          <cell r="AA31">
            <v>2</v>
          </cell>
          <cell r="AF31">
            <v>-3</v>
          </cell>
          <cell r="AK31">
            <v>0</v>
          </cell>
        </row>
        <row r="32">
          <cell r="B32">
            <v>0</v>
          </cell>
          <cell r="G32">
            <v>0</v>
          </cell>
          <cell r="L32">
            <v>0</v>
          </cell>
          <cell r="Q32">
            <v>0</v>
          </cell>
          <cell r="V32">
            <v>0</v>
          </cell>
          <cell r="AA32">
            <v>234.30484000000001</v>
          </cell>
          <cell r="AF32">
            <v>0</v>
          </cell>
          <cell r="AK32">
            <v>0</v>
          </cell>
        </row>
        <row r="33">
          <cell r="B33">
            <v>-59770.426060000311</v>
          </cell>
          <cell r="G33">
            <v>-8010.5671700000566</v>
          </cell>
          <cell r="L33">
            <v>-39110.402759999663</v>
          </cell>
          <cell r="Q33">
            <v>-56230.910060000111</v>
          </cell>
          <cell r="V33">
            <v>11809.767419999956</v>
          </cell>
          <cell r="AA33">
            <v>30403.725899999932</v>
          </cell>
          <cell r="AF33">
            <v>-105560.49448000075</v>
          </cell>
          <cell r="AK33">
            <v>416.87665999984165</v>
          </cell>
        </row>
        <row r="34">
          <cell r="B34">
            <v>-3</v>
          </cell>
          <cell r="G34">
            <v>-3</v>
          </cell>
          <cell r="L34">
            <v>-2</v>
          </cell>
          <cell r="Q34">
            <v>-5</v>
          </cell>
          <cell r="V34">
            <v>2</v>
          </cell>
          <cell r="AA34">
            <v>2</v>
          </cell>
          <cell r="AF34">
            <v>-3</v>
          </cell>
          <cell r="AK34">
            <v>0</v>
          </cell>
        </row>
        <row r="38">
          <cell r="B38">
            <v>296937.38</v>
          </cell>
          <cell r="G38">
            <v>18499.09</v>
          </cell>
          <cell r="L38">
            <v>51656.67</v>
          </cell>
          <cell r="Q38">
            <v>103104.41</v>
          </cell>
          <cell r="V38">
            <v>14773.91</v>
          </cell>
          <cell r="AA38">
            <v>276240.25</v>
          </cell>
          <cell r="AF38">
            <v>306569.78000000003</v>
          </cell>
          <cell r="AK38">
            <v>238245.11</v>
          </cell>
        </row>
        <row r="39">
          <cell r="B39">
            <v>0</v>
          </cell>
          <cell r="G39">
            <v>0</v>
          </cell>
          <cell r="L39">
            <v>0</v>
          </cell>
          <cell r="Q39">
            <v>3262.72</v>
          </cell>
          <cell r="V39">
            <v>0</v>
          </cell>
          <cell r="AA39">
            <v>0</v>
          </cell>
          <cell r="AF39">
            <v>0</v>
          </cell>
          <cell r="AK39">
            <v>0</v>
          </cell>
        </row>
        <row r="40">
          <cell r="B40">
            <v>123666.08</v>
          </cell>
          <cell r="G40">
            <v>12542.03</v>
          </cell>
          <cell r="L40">
            <v>887.62</v>
          </cell>
          <cell r="Q40">
            <v>4906.71</v>
          </cell>
          <cell r="V40">
            <v>6072.12</v>
          </cell>
          <cell r="AA40">
            <v>6342.96</v>
          </cell>
          <cell r="AF40">
            <v>58872.56</v>
          </cell>
          <cell r="AK40">
            <v>63312.01</v>
          </cell>
        </row>
        <row r="42">
          <cell r="B42">
            <v>208346.43</v>
          </cell>
          <cell r="G42">
            <v>37623.42</v>
          </cell>
          <cell r="L42">
            <v>553335.64</v>
          </cell>
          <cell r="Q42">
            <v>150744.73000000001</v>
          </cell>
          <cell r="V42">
            <v>142515.73000000001</v>
          </cell>
          <cell r="AA42">
            <v>275136.90999999997</v>
          </cell>
          <cell r="AF42">
            <v>298070.78000000003</v>
          </cell>
          <cell r="AK42">
            <v>223438.13</v>
          </cell>
        </row>
        <row r="43">
          <cell r="B43">
            <v>0.83534308597290008</v>
          </cell>
          <cell r="G43">
            <v>1.1850822033348127</v>
          </cell>
          <cell r="L43">
            <v>1.880095669169946</v>
          </cell>
          <cell r="Q43">
            <v>1.0430812857905363</v>
          </cell>
          <cell r="V43">
            <v>1.559430278338805</v>
          </cell>
          <cell r="AA43">
            <v>1.3066092395477802</v>
          </cell>
          <cell r="AF43">
            <v>0.74651369283216551</v>
          </cell>
          <cell r="AK43">
            <v>1.0484675390042317</v>
          </cell>
        </row>
        <row r="45">
          <cell r="B45">
            <v>71309.95</v>
          </cell>
          <cell r="G45">
            <v>34724.71</v>
          </cell>
          <cell r="L45">
            <v>730451.14</v>
          </cell>
          <cell r="Q45">
            <v>96554.28</v>
          </cell>
          <cell r="V45">
            <v>69345.990000000005</v>
          </cell>
          <cell r="AA45">
            <v>372761.64</v>
          </cell>
          <cell r="AF45">
            <v>262350.98</v>
          </cell>
          <cell r="AK45">
            <v>133688.54</v>
          </cell>
        </row>
        <row r="46">
          <cell r="B46">
            <v>0.3858134102463241</v>
          </cell>
          <cell r="G46">
            <v>1.4846880225277299</v>
          </cell>
          <cell r="L46">
            <v>3.1463052938407623</v>
          </cell>
          <cell r="Q46">
            <v>0.85700364524337769</v>
          </cell>
          <cell r="V46">
            <v>1.0295142107816933</v>
          </cell>
          <cell r="AA46">
            <v>2.2449020824441472</v>
          </cell>
          <cell r="AF46">
            <v>0.8365342882481569</v>
          </cell>
          <cell r="AK46">
            <v>0.80665441518951531</v>
          </cell>
        </row>
        <row r="47">
          <cell r="B47">
            <v>199943.95667666668</v>
          </cell>
          <cell r="G47">
            <v>21498.382952222226</v>
          </cell>
          <cell r="L47">
            <v>236051.07564888889</v>
          </cell>
          <cell r="Q47">
            <v>116057.97874888888</v>
          </cell>
          <cell r="V47">
            <v>83097.954856666649</v>
          </cell>
          <cell r="AA47">
            <v>179028.61182666669</v>
          </cell>
          <cell r="AF47">
            <v>409455.33920222218</v>
          </cell>
          <cell r="AK47">
            <v>164362.13144777776</v>
          </cell>
        </row>
        <row r="48">
          <cell r="B48">
            <v>278.46818000000002</v>
          </cell>
          <cell r="G48">
            <v>43.198</v>
          </cell>
          <cell r="L48">
            <v>48.95919</v>
          </cell>
          <cell r="Q48">
            <v>200.10232000000002</v>
          </cell>
          <cell r="V48">
            <v>529.42807999999991</v>
          </cell>
          <cell r="AA48">
            <v>2147.4379900000004</v>
          </cell>
          <cell r="AF48">
            <v>80.536210000000011</v>
          </cell>
          <cell r="AK48">
            <v>19.558880000000002</v>
          </cell>
        </row>
        <row r="49">
          <cell r="B49">
            <v>38393.396949999995</v>
          </cell>
          <cell r="G49">
            <v>5060.0505499999999</v>
          </cell>
          <cell r="L49">
            <v>40380.308060000003</v>
          </cell>
          <cell r="Q49">
            <v>20187.011340000001</v>
          </cell>
          <cell r="V49">
            <v>12739.83783</v>
          </cell>
          <cell r="AA49">
            <v>27677.43953</v>
          </cell>
          <cell r="AF49">
            <v>70557.001179999992</v>
          </cell>
          <cell r="AK49">
            <v>29160.393660000002</v>
          </cell>
        </row>
        <row r="53">
          <cell r="B53">
            <v>432504.22145999997</v>
          </cell>
          <cell r="G53">
            <v>91771.568060000005</v>
          </cell>
          <cell r="L53">
            <v>628609.26465000003</v>
          </cell>
          <cell r="Q53">
            <v>317892.37821</v>
          </cell>
          <cell r="AA53">
            <v>68017.515019999992</v>
          </cell>
          <cell r="AF53">
            <v>579087.67087000003</v>
          </cell>
          <cell r="AK53">
            <v>542903.55377999996</v>
          </cell>
        </row>
        <row r="54">
          <cell r="B54">
            <v>433821.00640999997</v>
          </cell>
          <cell r="G54">
            <v>92342.585860000007</v>
          </cell>
          <cell r="L54">
            <v>630371.81178999995</v>
          </cell>
          <cell r="Q54">
            <v>327095.94368999999</v>
          </cell>
          <cell r="AA54">
            <v>68017.516889999999</v>
          </cell>
          <cell r="AF54">
            <v>587504.67670000007</v>
          </cell>
          <cell r="AK54">
            <v>542903.48592000001</v>
          </cell>
        </row>
        <row r="55">
          <cell r="B55">
            <v>-0.15177822766694685</v>
          </cell>
          <cell r="G55">
            <v>-0.39738347493013049</v>
          </cell>
          <cell r="L55">
            <v>-0.15039595016083379</v>
          </cell>
          <cell r="Q55">
            <v>-1.235484052321272</v>
          </cell>
          <cell r="AA55">
            <v>0</v>
          </cell>
          <cell r="AF55">
            <v>-0.49891683079381294</v>
          </cell>
          <cell r="AK55">
            <v>5.5320352983884549E-6</v>
          </cell>
        </row>
        <row r="56">
          <cell r="B56">
            <v>-1316.7849500000011</v>
          </cell>
          <cell r="G56">
            <v>-571.01780000000144</v>
          </cell>
          <cell r="L56">
            <v>-1762.5471399999224</v>
          </cell>
          <cell r="Q56">
            <v>-9203.5654799999902</v>
          </cell>
          <cell r="AA56">
            <v>-1.8700000073295087E-3</v>
          </cell>
          <cell r="AF56">
            <v>-8417.0058300000383</v>
          </cell>
          <cell r="AK56">
            <v>6.7859999951906502E-2</v>
          </cell>
        </row>
        <row r="57">
          <cell r="B57">
            <v>167687.16235</v>
          </cell>
          <cell r="G57">
            <v>40715.873950000001</v>
          </cell>
          <cell r="L57">
            <v>180932.52341999998</v>
          </cell>
          <cell r="Q57">
            <v>128535.00123000001</v>
          </cell>
          <cell r="AA57">
            <v>-1.4599999999999999E-3</v>
          </cell>
          <cell r="AF57">
            <v>453058.59151999996</v>
          </cell>
          <cell r="AK57">
            <v>263989.04009000002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339738.59454000002</v>
          </cell>
        </row>
        <row r="6">
          <cell r="U6">
            <v>13263.31437</v>
          </cell>
        </row>
        <row r="7">
          <cell r="U7">
            <v>7972.9428999999991</v>
          </cell>
        </row>
        <row r="10">
          <cell r="U10">
            <v>31165.195459999999</v>
          </cell>
        </row>
        <row r="11">
          <cell r="U11">
            <v>862.81004999999993</v>
          </cell>
        </row>
        <row r="12">
          <cell r="U12">
            <v>0</v>
          </cell>
        </row>
        <row r="14">
          <cell r="U14">
            <v>13446.97444</v>
          </cell>
        </row>
        <row r="16">
          <cell r="U16">
            <v>233522.69607000001</v>
          </cell>
        </row>
        <row r="18">
          <cell r="U18">
            <v>31518.53225</v>
          </cell>
        </row>
        <row r="21">
          <cell r="U21">
            <v>15309.7562</v>
          </cell>
        </row>
        <row r="22">
          <cell r="U22">
            <v>8512.4617400000006</v>
          </cell>
        </row>
        <row r="25">
          <cell r="U25">
            <v>0</v>
          </cell>
        </row>
        <row r="31">
          <cell r="U31">
            <v>29883.61</v>
          </cell>
        </row>
        <row r="32">
          <cell r="U32">
            <v>0</v>
          </cell>
        </row>
        <row r="33">
          <cell r="U33">
            <v>10985.89</v>
          </cell>
        </row>
        <row r="35">
          <cell r="U35">
            <v>45759.1</v>
          </cell>
        </row>
        <row r="38">
          <cell r="U38">
            <v>40775.910000000003</v>
          </cell>
        </row>
        <row r="40">
          <cell r="U40">
            <v>24840.173798888893</v>
          </cell>
        </row>
        <row r="41">
          <cell r="U41">
            <v>59.244999999999997</v>
          </cell>
        </row>
        <row r="42">
          <cell r="U42">
            <v>7655.92058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2212544.90001</v>
          </cell>
        </row>
        <row r="6">
          <cell r="U6">
            <v>85488.853709999996</v>
          </cell>
        </row>
        <row r="7">
          <cell r="U7">
            <v>62092.537409999997</v>
          </cell>
        </row>
        <row r="10">
          <cell r="U10">
            <v>203444.63761999996</v>
          </cell>
        </row>
        <row r="11">
          <cell r="U11">
            <v>6949.9993099999992</v>
          </cell>
        </row>
        <row r="12">
          <cell r="U12">
            <v>0</v>
          </cell>
        </row>
        <row r="14">
          <cell r="U14">
            <v>84231.779290000006</v>
          </cell>
        </row>
        <row r="16">
          <cell r="U16">
            <v>1682097.72169</v>
          </cell>
        </row>
        <row r="18">
          <cell r="U18">
            <v>216185.55073999998</v>
          </cell>
        </row>
        <row r="21">
          <cell r="U21">
            <v>85611.075680000009</v>
          </cell>
        </row>
        <row r="22">
          <cell r="U22">
            <v>27144.47279</v>
          </cell>
        </row>
        <row r="25">
          <cell r="U25">
            <v>0</v>
          </cell>
        </row>
        <row r="31">
          <cell r="U31">
            <v>193008.24</v>
          </cell>
        </row>
        <row r="32">
          <cell r="U32">
            <v>0</v>
          </cell>
        </row>
        <row r="33">
          <cell r="U33">
            <v>17277.18</v>
          </cell>
        </row>
        <row r="35">
          <cell r="U35">
            <v>488419.17</v>
          </cell>
        </row>
        <row r="38">
          <cell r="U38">
            <v>982603.64</v>
          </cell>
        </row>
        <row r="40">
          <cell r="U40">
            <v>188757.77073111112</v>
          </cell>
        </row>
        <row r="41">
          <cell r="U41">
            <v>510.13751000000002</v>
          </cell>
        </row>
        <row r="42">
          <cell r="U42">
            <v>62394.145149999997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1233000.6883700001</v>
          </cell>
        </row>
        <row r="6">
          <cell r="U6">
            <v>48943.9732</v>
          </cell>
        </row>
        <row r="7">
          <cell r="U7">
            <v>32222.692740000002</v>
          </cell>
        </row>
        <row r="10">
          <cell r="U10">
            <v>102339.11773</v>
          </cell>
        </row>
        <row r="11">
          <cell r="U11">
            <v>10884.556859999999</v>
          </cell>
        </row>
        <row r="12">
          <cell r="U12">
            <v>0</v>
          </cell>
        </row>
        <row r="14">
          <cell r="U14">
            <v>28112.811669999996</v>
          </cell>
        </row>
        <row r="16">
          <cell r="U16">
            <v>877831.99707000004</v>
          </cell>
        </row>
        <row r="18">
          <cell r="U18">
            <v>177215.30983000001</v>
          </cell>
        </row>
        <row r="21">
          <cell r="U21">
            <v>27527.520660000002</v>
          </cell>
        </row>
        <row r="22">
          <cell r="U22">
            <v>6674.2844000000005</v>
          </cell>
        </row>
        <row r="25">
          <cell r="U25">
            <v>0</v>
          </cell>
        </row>
        <row r="31">
          <cell r="U31">
            <v>105848.69</v>
          </cell>
        </row>
        <row r="32">
          <cell r="U32">
            <v>3266.84</v>
          </cell>
        </row>
        <row r="33">
          <cell r="U33">
            <v>8005.23</v>
          </cell>
        </row>
        <row r="35">
          <cell r="U35">
            <v>145147.25</v>
          </cell>
        </row>
        <row r="38">
          <cell r="U38">
            <v>90327.57</v>
          </cell>
        </row>
        <row r="40">
          <cell r="U40">
            <v>107531.91628999999</v>
          </cell>
        </row>
        <row r="41">
          <cell r="U41">
            <v>508.93759999999997</v>
          </cell>
        </row>
        <row r="42">
          <cell r="U42">
            <v>31208.56321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791752.8452199999</v>
          </cell>
        </row>
        <row r="6">
          <cell r="U6">
            <v>24924.277150000002</v>
          </cell>
        </row>
        <row r="7">
          <cell r="U7">
            <v>20091.628389999998</v>
          </cell>
        </row>
        <row r="10">
          <cell r="U10">
            <v>76142.53026</v>
          </cell>
        </row>
        <row r="11">
          <cell r="U11">
            <v>4733.5534000000007</v>
          </cell>
        </row>
        <row r="12">
          <cell r="U12">
            <v>0</v>
          </cell>
        </row>
        <row r="14">
          <cell r="U14">
            <v>4493.3182699999998</v>
          </cell>
        </row>
        <row r="16">
          <cell r="U16">
            <v>566417.56093000004</v>
          </cell>
        </row>
        <row r="18">
          <cell r="U18">
            <v>76699.775880000001</v>
          </cell>
        </row>
        <row r="21">
          <cell r="U21">
            <v>19311.378660000002</v>
          </cell>
        </row>
        <row r="22">
          <cell r="U22">
            <v>4154.7548799999995</v>
          </cell>
        </row>
        <row r="25">
          <cell r="U25">
            <v>0</v>
          </cell>
        </row>
        <row r="31">
          <cell r="U31">
            <v>71755.789999999994</v>
          </cell>
        </row>
        <row r="32">
          <cell r="U32">
            <v>0</v>
          </cell>
        </row>
        <row r="33">
          <cell r="U33">
            <v>8638.34</v>
          </cell>
        </row>
        <row r="35">
          <cell r="U35">
            <v>124860.71</v>
          </cell>
        </row>
        <row r="38">
          <cell r="U38">
            <v>68765.36</v>
          </cell>
        </row>
        <row r="40">
          <cell r="U40">
            <v>70359.829071111119</v>
          </cell>
        </row>
        <row r="41">
          <cell r="U41">
            <v>91.62530000000001</v>
          </cell>
        </row>
        <row r="42">
          <cell r="U42">
            <v>19742.780149999999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1648331.3523800001</v>
          </cell>
        </row>
        <row r="6">
          <cell r="U6">
            <v>32993.596770000004</v>
          </cell>
        </row>
        <row r="7">
          <cell r="U7">
            <v>42104.7811</v>
          </cell>
        </row>
        <row r="10">
          <cell r="U10">
            <v>151657.65812000001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25746.367289999998</v>
          </cell>
        </row>
        <row r="16">
          <cell r="U16">
            <v>1257047.39769</v>
          </cell>
        </row>
        <row r="18">
          <cell r="U18">
            <v>141891.97269999998</v>
          </cell>
        </row>
        <row r="21">
          <cell r="U21">
            <v>17726.545709999999</v>
          </cell>
        </row>
        <row r="22">
          <cell r="U22">
            <v>172.17456999999999</v>
          </cell>
        </row>
        <row r="25">
          <cell r="U25">
            <v>325.20240999999999</v>
          </cell>
        </row>
        <row r="31">
          <cell r="U31">
            <v>94970.240000000005</v>
          </cell>
        </row>
        <row r="32">
          <cell r="U32">
            <v>0</v>
          </cell>
        </row>
        <row r="33">
          <cell r="U33">
            <v>8142.53</v>
          </cell>
        </row>
        <row r="35">
          <cell r="U35">
            <v>253332.26</v>
          </cell>
        </row>
        <row r="38">
          <cell r="U38">
            <v>276250.84000000003</v>
          </cell>
        </row>
        <row r="40">
          <cell r="U40">
            <v>171669.9646577778</v>
          </cell>
        </row>
        <row r="41">
          <cell r="U41">
            <v>1323.3523799999998</v>
          </cell>
        </row>
        <row r="42">
          <cell r="U42">
            <v>25291.079669999999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2928675.6691399999</v>
          </cell>
        </row>
        <row r="6">
          <cell r="U6">
            <v>121621.28210000001</v>
          </cell>
        </row>
        <row r="7">
          <cell r="U7">
            <v>95892.90677999999</v>
          </cell>
        </row>
        <row r="10">
          <cell r="U10">
            <v>258141.74543000001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103468.58921999999</v>
          </cell>
        </row>
        <row r="16">
          <cell r="U16">
            <v>2226517.4887800002</v>
          </cell>
        </row>
        <row r="18">
          <cell r="U18">
            <v>276288.79589999997</v>
          </cell>
        </row>
        <row r="21">
          <cell r="U21">
            <v>111412.55356000001</v>
          </cell>
        </row>
        <row r="22">
          <cell r="U22">
            <v>47038.377569999997</v>
          </cell>
        </row>
        <row r="25">
          <cell r="U25">
            <v>0</v>
          </cell>
        </row>
        <row r="31">
          <cell r="U31">
            <v>339395.61</v>
          </cell>
        </row>
        <row r="32">
          <cell r="U32">
            <v>0</v>
          </cell>
        </row>
        <row r="33">
          <cell r="U33">
            <v>8888.9500000000007</v>
          </cell>
        </row>
        <row r="35">
          <cell r="U35">
            <v>270912.14</v>
          </cell>
        </row>
        <row r="38">
          <cell r="U38">
            <v>193143.52</v>
          </cell>
        </row>
        <row r="40">
          <cell r="U40">
            <v>275592.46942111116</v>
          </cell>
        </row>
        <row r="41">
          <cell r="U41">
            <v>163.34460000000001</v>
          </cell>
        </row>
        <row r="42">
          <cell r="U42">
            <v>90799.338680000001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341"/>
  <sheetViews>
    <sheetView tabSelected="1" zoomScale="70" zoomScaleNormal="70" zoomScaleSheetLayoutView="80" workbookViewId="0">
      <pane xSplit="1" ySplit="9" topLeftCell="AN69" activePane="bottomRight" state="frozen"/>
      <selection pane="topRight" activeCell="B1" sqref="B1"/>
      <selection pane="bottomLeft" activeCell="A10" sqref="A10"/>
      <selection pane="bottomRight" activeCell="AR74" sqref="AR74"/>
    </sheetView>
  </sheetViews>
  <sheetFormatPr defaultColWidth="12.5703125" defaultRowHeight="15" x14ac:dyDescent="0.2"/>
  <cols>
    <col min="1" max="1" width="47.5703125" style="2" customWidth="1"/>
    <col min="2" max="2" width="15.140625" style="2" bestFit="1" customWidth="1"/>
    <col min="3" max="3" width="12.85546875" style="2" customWidth="1"/>
    <col min="4" max="4" width="13.85546875" style="2" customWidth="1"/>
    <col min="5" max="5" width="10.42578125" style="2" bestFit="1" customWidth="1"/>
    <col min="6" max="6" width="1.42578125" style="2" customWidth="1"/>
    <col min="7" max="7" width="12.5703125" style="2" customWidth="1"/>
    <col min="8" max="8" width="12.42578125" style="2" customWidth="1"/>
    <col min="9" max="9" width="12.5703125" style="2" bestFit="1" customWidth="1"/>
    <col min="10" max="10" width="9" style="2" customWidth="1"/>
    <col min="11" max="11" width="1.42578125" style="2" customWidth="1"/>
    <col min="12" max="12" width="15" style="2" customWidth="1"/>
    <col min="13" max="13" width="12.5703125" style="2" bestFit="1" customWidth="1"/>
    <col min="14" max="14" width="13.5703125" style="2" customWidth="1"/>
    <col min="15" max="15" width="9.5703125" style="2" bestFit="1" customWidth="1"/>
    <col min="16" max="16" width="1.5703125" style="2" customWidth="1"/>
    <col min="17" max="17" width="14.85546875" style="2" bestFit="1" customWidth="1"/>
    <col min="18" max="18" width="12.85546875" style="2" customWidth="1"/>
    <col min="19" max="19" width="13.85546875" style="2" customWidth="1"/>
    <col min="20" max="20" width="9" style="2" customWidth="1"/>
    <col min="21" max="21" width="1.42578125" style="2" customWidth="1"/>
    <col min="22" max="22" width="13.42578125" style="2" bestFit="1" customWidth="1"/>
    <col min="23" max="23" width="12.5703125" style="2" customWidth="1"/>
    <col min="24" max="24" width="12.5703125" style="2" bestFit="1" customWidth="1"/>
    <col min="25" max="25" width="9.5703125" style="2" bestFit="1" customWidth="1"/>
    <col min="26" max="26" width="1.42578125" style="2" customWidth="1"/>
    <col min="27" max="27" width="12.5703125" style="2" bestFit="1" customWidth="1"/>
    <col min="28" max="28" width="12.85546875" style="2" customWidth="1"/>
    <col min="29" max="29" width="13.85546875" style="2" customWidth="1"/>
    <col min="30" max="30" width="9" style="2" customWidth="1"/>
    <col min="31" max="31" width="1.42578125" style="2" customWidth="1"/>
    <col min="32" max="32" width="14.140625" style="2" customWidth="1"/>
    <col min="33" max="33" width="12.85546875" style="2" customWidth="1"/>
    <col min="34" max="34" width="13.85546875" style="2" customWidth="1"/>
    <col min="35" max="35" width="9" style="2" customWidth="1"/>
    <col min="36" max="36" width="1.42578125" style="2" customWidth="1"/>
    <col min="37" max="37" width="14.42578125" style="2" customWidth="1"/>
    <col min="38" max="38" width="12.85546875" style="2" customWidth="1"/>
    <col min="39" max="39" width="13.85546875" style="2" customWidth="1"/>
    <col min="40" max="40" width="13.42578125" style="2" customWidth="1"/>
    <col min="41" max="41" width="1.42578125" style="2" customWidth="1"/>
    <col min="42" max="42" width="14.42578125" style="2" bestFit="1" customWidth="1"/>
    <col min="43" max="43" width="14.42578125" style="2" customWidth="1"/>
    <col min="44" max="44" width="15" style="2" customWidth="1"/>
    <col min="45" max="45" width="9" style="2" customWidth="1"/>
    <col min="46" max="46" width="6.140625" style="2" customWidth="1"/>
    <col min="47" max="49" width="12.5703125" style="2"/>
    <col min="50" max="50" width="6.140625" style="2" customWidth="1"/>
    <col min="51" max="54" width="12.5703125" style="2"/>
    <col min="55" max="55" width="6.140625" style="2" customWidth="1"/>
    <col min="56" max="59" width="12.5703125" style="2"/>
    <col min="60" max="60" width="6.140625" style="2" customWidth="1"/>
    <col min="61" max="64" width="12.5703125" style="2"/>
    <col min="65" max="65" width="6.140625" style="2" customWidth="1"/>
    <col min="66" max="69" width="12.5703125" style="2"/>
    <col min="70" max="70" width="6.140625" style="2" customWidth="1"/>
    <col min="71" max="16384" width="12.5703125" style="2"/>
  </cols>
  <sheetData>
    <row r="1" spans="1:59" ht="15.75" x14ac:dyDescent="0.25">
      <c r="A1" s="1" t="s">
        <v>0</v>
      </c>
      <c r="Q1" s="3" t="s">
        <v>1</v>
      </c>
      <c r="R1" s="3" t="s">
        <v>1</v>
      </c>
    </row>
    <row r="2" spans="1:59" ht="15.75" x14ac:dyDescent="0.25">
      <c r="A2" s="1" t="str">
        <f>[1]REG1!A2</f>
        <v>Financial Profile as of September 30, 2024</v>
      </c>
    </row>
    <row r="3" spans="1:59" ht="15.75" x14ac:dyDescent="0.25">
      <c r="A3" s="1" t="str">
        <f>[1]REG1!A3</f>
        <v>With Comparative Figures as of September 30, 2023</v>
      </c>
    </row>
    <row r="4" spans="1:59" x14ac:dyDescent="0.2">
      <c r="A4" s="4" t="s">
        <v>2</v>
      </c>
    </row>
    <row r="5" spans="1:59" ht="15.75" x14ac:dyDescent="0.25">
      <c r="B5" s="5"/>
      <c r="C5" s="5"/>
      <c r="D5" s="5"/>
      <c r="E5" s="5"/>
      <c r="F5" s="6"/>
      <c r="G5" s="7"/>
      <c r="H5" s="7"/>
      <c r="I5" s="7"/>
      <c r="J5" s="7"/>
      <c r="K5" s="6"/>
      <c r="L5" s="5"/>
      <c r="M5" s="5"/>
      <c r="N5" s="5"/>
      <c r="O5" s="5"/>
      <c r="P5" s="6"/>
      <c r="Q5" s="7"/>
      <c r="R5" s="7"/>
      <c r="S5" s="7"/>
      <c r="T5" s="7"/>
      <c r="U5" s="6"/>
      <c r="V5" s="7"/>
      <c r="W5" s="7"/>
      <c r="X5" s="7"/>
      <c r="Y5" s="7"/>
      <c r="Z5" s="6"/>
      <c r="AA5" s="7"/>
      <c r="AB5" s="7"/>
      <c r="AC5" s="7"/>
      <c r="AD5" s="7"/>
      <c r="AE5" s="6"/>
      <c r="AF5" s="7"/>
      <c r="AG5" s="7"/>
      <c r="AH5" s="7"/>
      <c r="AI5" s="7"/>
      <c r="AJ5" s="6"/>
      <c r="AK5" s="7"/>
      <c r="AL5" s="7"/>
      <c r="AM5" s="7"/>
      <c r="AN5" s="7"/>
      <c r="AO5" s="6"/>
      <c r="AP5" s="8"/>
      <c r="AQ5" s="8"/>
      <c r="AR5" s="8"/>
      <c r="AS5" s="9"/>
      <c r="AT5" s="10"/>
      <c r="AU5" s="8"/>
      <c r="AV5" s="8"/>
      <c r="AW5" s="9"/>
      <c r="AY5" s="8"/>
      <c r="AZ5" s="8"/>
      <c r="BA5" s="8"/>
      <c r="BB5" s="8"/>
      <c r="BC5" s="10"/>
      <c r="BD5" s="8"/>
      <c r="BE5" s="8"/>
      <c r="BF5" s="8"/>
      <c r="BG5" s="8"/>
    </row>
    <row r="6" spans="1:59" ht="15.75" x14ac:dyDescent="0.25">
      <c r="B6" s="7" t="s">
        <v>3</v>
      </c>
      <c r="C6" s="7"/>
      <c r="D6" s="7"/>
      <c r="E6" s="7"/>
      <c r="F6" s="6"/>
      <c r="G6" s="7" t="s">
        <v>4</v>
      </c>
      <c r="H6" s="7"/>
      <c r="I6" s="7"/>
      <c r="J6" s="7"/>
      <c r="K6" s="6"/>
      <c r="L6" s="7" t="s">
        <v>5</v>
      </c>
      <c r="M6" s="7"/>
      <c r="N6" s="7"/>
      <c r="O6" s="7"/>
      <c r="P6" s="6"/>
      <c r="Q6" s="7" t="s">
        <v>6</v>
      </c>
      <c r="R6" s="7"/>
      <c r="S6" s="7"/>
      <c r="T6" s="7"/>
      <c r="U6" s="6"/>
      <c r="V6" s="7" t="s">
        <v>7</v>
      </c>
      <c r="W6" s="7"/>
      <c r="X6" s="7"/>
      <c r="Y6" s="7"/>
      <c r="Z6" s="6"/>
      <c r="AA6" s="7" t="s">
        <v>8</v>
      </c>
      <c r="AB6" s="7"/>
      <c r="AC6" s="7"/>
      <c r="AD6" s="7"/>
      <c r="AE6" s="6"/>
      <c r="AF6" s="7" t="s">
        <v>9</v>
      </c>
      <c r="AG6" s="7"/>
      <c r="AH6" s="7"/>
      <c r="AI6" s="7"/>
      <c r="AJ6" s="6"/>
      <c r="AK6" s="7" t="s">
        <v>10</v>
      </c>
      <c r="AL6" s="7"/>
      <c r="AM6" s="7"/>
      <c r="AN6" s="7"/>
      <c r="AO6" s="6"/>
      <c r="AP6" s="8" t="s">
        <v>11</v>
      </c>
      <c r="AQ6" s="8"/>
      <c r="AR6" s="8"/>
      <c r="AS6" s="9"/>
      <c r="AT6" s="10"/>
      <c r="AU6" s="8"/>
      <c r="AV6" s="8"/>
      <c r="AW6" s="9"/>
      <c r="AY6" s="8"/>
      <c r="AZ6" s="8"/>
      <c r="BA6" s="8"/>
      <c r="BB6" s="8"/>
      <c r="BC6" s="10"/>
      <c r="BD6" s="8"/>
      <c r="BE6" s="8"/>
      <c r="BF6" s="8"/>
      <c r="BG6" s="8"/>
    </row>
    <row r="8" spans="1:59" x14ac:dyDescent="0.2">
      <c r="B8" s="11">
        <v>2024</v>
      </c>
      <c r="C8" s="11">
        <v>2023</v>
      </c>
      <c r="D8" s="12" t="s">
        <v>12</v>
      </c>
      <c r="E8" s="12"/>
      <c r="F8" s="11"/>
      <c r="G8" s="11">
        <v>2024</v>
      </c>
      <c r="H8" s="11">
        <v>2023</v>
      </c>
      <c r="I8" s="12" t="s">
        <v>12</v>
      </c>
      <c r="J8" s="12"/>
      <c r="K8" s="11"/>
      <c r="L8" s="11">
        <v>2024</v>
      </c>
      <c r="M8" s="11">
        <v>2023</v>
      </c>
      <c r="N8" s="12" t="s">
        <v>12</v>
      </c>
      <c r="O8" s="12"/>
      <c r="P8" s="11"/>
      <c r="Q8" s="11">
        <v>2024</v>
      </c>
      <c r="R8" s="11">
        <v>2023</v>
      </c>
      <c r="S8" s="12" t="s">
        <v>12</v>
      </c>
      <c r="T8" s="12"/>
      <c r="U8" s="11"/>
      <c r="V8" s="11">
        <v>2024</v>
      </c>
      <c r="W8" s="11">
        <v>2023</v>
      </c>
      <c r="X8" s="12" t="s">
        <v>12</v>
      </c>
      <c r="Y8" s="12"/>
      <c r="Z8" s="11"/>
      <c r="AA8" s="11">
        <v>2024</v>
      </c>
      <c r="AB8" s="11">
        <v>2023</v>
      </c>
      <c r="AC8" s="12" t="s">
        <v>12</v>
      </c>
      <c r="AD8" s="12"/>
      <c r="AE8" s="11"/>
      <c r="AF8" s="11">
        <v>2024</v>
      </c>
      <c r="AG8" s="11">
        <v>2023</v>
      </c>
      <c r="AH8" s="12" t="s">
        <v>12</v>
      </c>
      <c r="AI8" s="12"/>
      <c r="AJ8" s="11"/>
      <c r="AK8" s="11">
        <v>2024</v>
      </c>
      <c r="AL8" s="11">
        <v>2023</v>
      </c>
      <c r="AM8" s="12" t="s">
        <v>12</v>
      </c>
      <c r="AN8" s="12"/>
      <c r="AO8" s="11"/>
      <c r="AP8" s="11">
        <v>2024</v>
      </c>
      <c r="AQ8" s="11">
        <v>2023</v>
      </c>
      <c r="AR8" s="12" t="s">
        <v>12</v>
      </c>
      <c r="AS8" s="12"/>
    </row>
    <row r="9" spans="1:59" x14ac:dyDescent="0.2">
      <c r="B9" s="11" t="str">
        <f>'[1]DON''T DELETE'!$B$5</f>
        <v>September</v>
      </c>
      <c r="C9" s="11" t="str">
        <f>'[1]DON''T DELETE'!$B$5</f>
        <v>September</v>
      </c>
      <c r="D9" s="11" t="s">
        <v>13</v>
      </c>
      <c r="E9" s="11" t="s">
        <v>14</v>
      </c>
      <c r="F9" s="11"/>
      <c r="G9" s="11" t="str">
        <f>'[1]DON''T DELETE'!$B$5</f>
        <v>September</v>
      </c>
      <c r="H9" s="11" t="str">
        <f>'[1]DON''T DELETE'!$B$5</f>
        <v>September</v>
      </c>
      <c r="I9" s="11" t="s">
        <v>13</v>
      </c>
      <c r="J9" s="11" t="s">
        <v>14</v>
      </c>
      <c r="K9" s="11"/>
      <c r="L9" s="11" t="str">
        <f>'[1]DON''T DELETE'!$B$5</f>
        <v>September</v>
      </c>
      <c r="M9" s="11" t="str">
        <f>'[1]DON''T DELETE'!$B$5</f>
        <v>September</v>
      </c>
      <c r="N9" s="11" t="s">
        <v>13</v>
      </c>
      <c r="O9" s="11" t="s">
        <v>14</v>
      </c>
      <c r="P9" s="11"/>
      <c r="Q9" s="11" t="str">
        <f>'[1]DON''T DELETE'!$B$5</f>
        <v>September</v>
      </c>
      <c r="R9" s="11" t="str">
        <f>'[1]DON''T DELETE'!$B$5</f>
        <v>September</v>
      </c>
      <c r="S9" s="11" t="s">
        <v>13</v>
      </c>
      <c r="T9" s="11" t="s">
        <v>14</v>
      </c>
      <c r="U9" s="11"/>
      <c r="V9" s="11" t="str">
        <f>'[1]DON''T DELETE'!$B$5</f>
        <v>September</v>
      </c>
      <c r="W9" s="11" t="str">
        <f>'[1]DON''T DELETE'!$B$5</f>
        <v>September</v>
      </c>
      <c r="X9" s="11" t="s">
        <v>13</v>
      </c>
      <c r="Y9" s="11" t="s">
        <v>14</v>
      </c>
      <c r="Z9" s="11"/>
      <c r="AA9" s="11" t="str">
        <f>'[1]DON''T DELETE'!$B$5</f>
        <v>September</v>
      </c>
      <c r="AB9" s="11" t="str">
        <f>'[1]DON''T DELETE'!$B$5</f>
        <v>September</v>
      </c>
      <c r="AC9" s="11" t="s">
        <v>13</v>
      </c>
      <c r="AD9" s="11" t="s">
        <v>14</v>
      </c>
      <c r="AE9" s="11"/>
      <c r="AF9" s="11" t="str">
        <f>'[1]DON''T DELETE'!$B$5</f>
        <v>September</v>
      </c>
      <c r="AG9" s="11" t="str">
        <f>'[1]DON''T DELETE'!$B$5</f>
        <v>September</v>
      </c>
      <c r="AH9" s="11" t="s">
        <v>13</v>
      </c>
      <c r="AI9" s="11" t="s">
        <v>14</v>
      </c>
      <c r="AJ9" s="11"/>
      <c r="AK9" s="11" t="str">
        <f>'[1]DON''T DELETE'!$B$5</f>
        <v>September</v>
      </c>
      <c r="AL9" s="11" t="str">
        <f>'[1]DON''T DELETE'!$B$5</f>
        <v>September</v>
      </c>
      <c r="AM9" s="11" t="s">
        <v>13</v>
      </c>
      <c r="AN9" s="11" t="s">
        <v>14</v>
      </c>
      <c r="AO9" s="11"/>
      <c r="AP9" s="11" t="str">
        <f>'[1]DON''T DELETE'!$B$5</f>
        <v>September</v>
      </c>
      <c r="AQ9" s="11" t="str">
        <f>'[1]DON''T DELETE'!$B$5</f>
        <v>September</v>
      </c>
      <c r="AR9" s="11" t="s">
        <v>13</v>
      </c>
      <c r="AS9" s="11" t="s">
        <v>14</v>
      </c>
    </row>
    <row r="11" spans="1:59" ht="15.75" x14ac:dyDescent="0.25">
      <c r="A11" s="1" t="s">
        <v>15</v>
      </c>
      <c r="AA11" s="3"/>
      <c r="AB11" s="3"/>
      <c r="AF11" s="3" t="s">
        <v>1</v>
      </c>
      <c r="AG11" s="3" t="s">
        <v>1</v>
      </c>
      <c r="AK11" s="13"/>
      <c r="AL11" s="13"/>
    </row>
    <row r="12" spans="1:59" ht="14.1" customHeight="1" x14ac:dyDescent="0.2"/>
    <row r="13" spans="1:59" ht="14.25" customHeight="1" x14ac:dyDescent="0.2">
      <c r="A13" s="3" t="s">
        <v>16</v>
      </c>
      <c r="B13" s="14">
        <f>[2]FP!U5</f>
        <v>1757895.0150400002</v>
      </c>
      <c r="C13" s="14">
        <f>[3]REG10!B13</f>
        <v>2244727.8267899998</v>
      </c>
      <c r="D13" s="14">
        <f t="shared" ref="D13:D23" si="0">B13-C13</f>
        <v>-486832.81174999964</v>
      </c>
      <c r="E13" s="14">
        <f t="shared" ref="E13:E23" si="1">D13/C13*100</f>
        <v>-21.68783252650185</v>
      </c>
      <c r="F13" s="14"/>
      <c r="G13" s="14">
        <f>[4]FP!U5</f>
        <v>339738.59454000002</v>
      </c>
      <c r="H13" s="14">
        <f>[3]REG10!G13</f>
        <v>285727.67277</v>
      </c>
      <c r="I13" s="14">
        <f t="shared" ref="I13:I23" si="2">G13-H13</f>
        <v>54010.921770000015</v>
      </c>
      <c r="J13" s="14">
        <f t="shared" ref="J13:J23" si="3">I13/H13*100</f>
        <v>18.902936928155629</v>
      </c>
      <c r="K13" s="14"/>
      <c r="L13" s="14">
        <f>[5]FP!U5</f>
        <v>2212544.90001</v>
      </c>
      <c r="M13" s="14">
        <f>[3]REG10!L13</f>
        <v>2648812.42038</v>
      </c>
      <c r="N13" s="14">
        <f t="shared" ref="N13:N25" si="4">L13-M13</f>
        <v>-436267.52037000004</v>
      </c>
      <c r="O13" s="14">
        <f t="shared" ref="O13:O23" si="5">N13/M13*100</f>
        <v>-16.470306353645565</v>
      </c>
      <c r="P13" s="14"/>
      <c r="Q13" s="14">
        <f>[6]FP!U5</f>
        <v>1233000.6883700001</v>
      </c>
      <c r="R13" s="14">
        <f>[3]REG10!Q13</f>
        <v>1300668.11521</v>
      </c>
      <c r="S13" s="14">
        <f t="shared" ref="S13:S23" si="6">Q13-R13</f>
        <v>-67667.426839999855</v>
      </c>
      <c r="T13" s="14">
        <f t="shared" ref="T13:T23" si="7">S13/R13*100</f>
        <v>-5.2025129276790629</v>
      </c>
      <c r="U13" s="14"/>
      <c r="V13" s="14">
        <f>[7]FP!U5</f>
        <v>791752.8452199999</v>
      </c>
      <c r="W13" s="14">
        <f>[3]REG10!V13</f>
        <v>822506.51908999996</v>
      </c>
      <c r="X13" s="14">
        <f t="shared" ref="X13:X23" si="8">V13-W13</f>
        <v>-30753.673870000057</v>
      </c>
      <c r="Y13" s="14">
        <f>X13/W13*100</f>
        <v>-3.7390188595739193</v>
      </c>
      <c r="Z13" s="14"/>
      <c r="AA13" s="14">
        <f>[8]FP!U5</f>
        <v>1648331.3523800001</v>
      </c>
      <c r="AB13" s="14">
        <f>[3]REG10!AA13</f>
        <v>1895158.9465699999</v>
      </c>
      <c r="AC13" s="14">
        <f t="shared" ref="AC13:AC23" si="9">AA13-AB13</f>
        <v>-246827.59418999986</v>
      </c>
      <c r="AD13" s="14">
        <f t="shared" ref="AD13:AD23" si="10">AC13/AB13*100</f>
        <v>-13.024110438690478</v>
      </c>
      <c r="AE13" s="14"/>
      <c r="AF13" s="14">
        <f>[9]FP!U5</f>
        <v>2928675.6691399999</v>
      </c>
      <c r="AG13" s="14">
        <f>[3]REG10!AF13</f>
        <v>3593553.6692199996</v>
      </c>
      <c r="AH13" s="14">
        <f t="shared" ref="AH13:AH23" si="11">AF13-AG13</f>
        <v>-664878.00007999968</v>
      </c>
      <c r="AI13" s="14">
        <f>AH13/AG13*100</f>
        <v>-18.501963829701616</v>
      </c>
      <c r="AJ13" s="14"/>
      <c r="AK13" s="14">
        <f>[10]FP!U5</f>
        <v>1572951.39399</v>
      </c>
      <c r="AL13" s="14">
        <f>[3]REG10!AK13</f>
        <v>1917983.2423899998</v>
      </c>
      <c r="AM13" s="14">
        <f t="shared" ref="AM13:AM23" si="12">AK13-AL13</f>
        <v>-345031.84839999978</v>
      </c>
      <c r="AN13" s="14">
        <f t="shared" ref="AN13:AN23" si="13">AM13/AL13*100</f>
        <v>-17.989304639077837</v>
      </c>
      <c r="AO13" s="14"/>
      <c r="AP13" s="14">
        <f t="shared" ref="AP13:AQ25" si="14">L13+B13+G13+Q13+V13+AA13+AF13+AK13</f>
        <v>12484890.458690001</v>
      </c>
      <c r="AQ13" s="14">
        <f t="shared" si="14"/>
        <v>14709138.412419997</v>
      </c>
      <c r="AR13" s="14">
        <f t="shared" ref="AR13:AR23" si="15">AP13-AQ13</f>
        <v>-2224247.9537299965</v>
      </c>
      <c r="AS13" s="14">
        <f t="shared" ref="AS13:AS23" si="16">AR13/AQ13*100</f>
        <v>-15.121537994719676</v>
      </c>
      <c r="AW13" s="15"/>
      <c r="BB13" s="15"/>
      <c r="BG13" s="15"/>
    </row>
    <row r="14" spans="1:59" ht="14.25" customHeight="1" x14ac:dyDescent="0.2">
      <c r="A14" s="3" t="s">
        <v>17</v>
      </c>
      <c r="B14" s="14">
        <f>[2]FP!P6</f>
        <v>142289.22117</v>
      </c>
      <c r="C14" s="14">
        <f>[3]REG10!B14</f>
        <v>129371.52937999999</v>
      </c>
      <c r="D14" s="14">
        <f>B14-C14</f>
        <v>12917.691790000012</v>
      </c>
      <c r="E14" s="14">
        <f>D14/C14*100</f>
        <v>9.9849571632234291</v>
      </c>
      <c r="F14" s="14"/>
      <c r="G14" s="14">
        <f>[4]FP!U6</f>
        <v>13263.31437</v>
      </c>
      <c r="H14" s="14">
        <f>[3]REG10!G14</f>
        <v>11412.87131</v>
      </c>
      <c r="I14" s="14">
        <f t="shared" si="2"/>
        <v>1850.4430599999996</v>
      </c>
      <c r="J14" s="14">
        <f>I14/H14*100</f>
        <v>16.213650445516148</v>
      </c>
      <c r="K14" s="14"/>
      <c r="L14" s="14">
        <f>[5]FP!U6</f>
        <v>85488.853709999996</v>
      </c>
      <c r="M14" s="14">
        <f>[3]REG10!L14</f>
        <v>73906.523589999997</v>
      </c>
      <c r="N14" s="14">
        <f>L14-M14</f>
        <v>11582.330119999999</v>
      </c>
      <c r="O14" s="14">
        <f>N14/M14*100</f>
        <v>15.671593734070802</v>
      </c>
      <c r="P14" s="14"/>
      <c r="Q14" s="14">
        <f>[6]FP!U6</f>
        <v>48943.9732</v>
      </c>
      <c r="R14" s="14">
        <f>[3]REG10!Q14</f>
        <v>43081.785529999994</v>
      </c>
      <c r="S14" s="14">
        <f>Q14-R14</f>
        <v>5862.1876700000066</v>
      </c>
      <c r="T14" s="14">
        <f>S14/R14*100</f>
        <v>13.607113999297624</v>
      </c>
      <c r="U14" s="14"/>
      <c r="V14" s="14">
        <f>[7]FP!U6</f>
        <v>24924.277150000002</v>
      </c>
      <c r="W14" s="14">
        <f>[3]REG10!V14</f>
        <v>21577.19987</v>
      </c>
      <c r="X14" s="14">
        <f>V14-W14</f>
        <v>3347.0772800000013</v>
      </c>
      <c r="Y14" s="14">
        <f>X14/W14*100</f>
        <v>15.512102127086619</v>
      </c>
      <c r="Z14" s="14"/>
      <c r="AA14" s="14">
        <f>[8]FP!U6</f>
        <v>32993.596770000004</v>
      </c>
      <c r="AB14" s="14">
        <f>[3]REG10!AA14</f>
        <v>27784.8033</v>
      </c>
      <c r="AC14" s="14">
        <f>AA14-AB14</f>
        <v>5208.7934700000042</v>
      </c>
      <c r="AD14" s="14">
        <f>AC14/AB14*100</f>
        <v>18.746915044743197</v>
      </c>
      <c r="AE14" s="14"/>
      <c r="AF14" s="14">
        <f>[9]FP!U6</f>
        <v>121621.28210000001</v>
      </c>
      <c r="AG14" s="14">
        <f>[3]REG10!AF14</f>
        <v>105259.46651</v>
      </c>
      <c r="AH14" s="14">
        <f>AF14-AG14</f>
        <v>16361.815590000013</v>
      </c>
      <c r="AI14" s="14">
        <f>AH14/AG14*100</f>
        <v>15.544269919366908</v>
      </c>
      <c r="AJ14" s="14"/>
      <c r="AK14" s="14">
        <f>[10]FP!U6</f>
        <v>79214.893859999996</v>
      </c>
      <c r="AL14" s="14">
        <f>[3]REG10!AK14</f>
        <v>72293.655890000009</v>
      </c>
      <c r="AM14" s="14">
        <f>AK14-AL14</f>
        <v>6921.2379699999874</v>
      </c>
      <c r="AN14" s="14">
        <f>AM14/AL14*100</f>
        <v>9.5737833213624555</v>
      </c>
      <c r="AO14" s="14"/>
      <c r="AP14" s="14">
        <f t="shared" si="14"/>
        <v>548739.41232999996</v>
      </c>
      <c r="AQ14" s="14">
        <f>M14+C14+H14+R14+W14+AB14+AG14+AL14</f>
        <v>484687.83537999995</v>
      </c>
      <c r="AR14" s="14">
        <f>AP14-AQ14</f>
        <v>64051.576950000017</v>
      </c>
      <c r="AS14" s="14">
        <f>AR14/AQ14*100</f>
        <v>13.215016403244981</v>
      </c>
      <c r="AW14" s="15"/>
      <c r="BB14" s="15"/>
      <c r="BG14" s="15"/>
    </row>
    <row r="15" spans="1:59" ht="14.25" customHeight="1" x14ac:dyDescent="0.2">
      <c r="A15" s="3" t="s">
        <v>18</v>
      </c>
      <c r="B15" s="14">
        <f>[2]FP!P7</f>
        <v>57056.464220000002</v>
      </c>
      <c r="C15" s="14">
        <f>[3]REG10!B15</f>
        <v>39277.358070000002</v>
      </c>
      <c r="D15" s="14">
        <f t="shared" si="0"/>
        <v>17779.10615</v>
      </c>
      <c r="E15" s="14">
        <f t="shared" si="1"/>
        <v>45.265534709116956</v>
      </c>
      <c r="F15" s="14"/>
      <c r="G15" s="14">
        <f>[4]FP!U7</f>
        <v>7972.9428999999991</v>
      </c>
      <c r="H15" s="14">
        <f>[3]REG10!G15</f>
        <v>5404.8111500000005</v>
      </c>
      <c r="I15" s="14">
        <f t="shared" si="2"/>
        <v>2568.1317499999986</v>
      </c>
      <c r="J15" s="14">
        <f t="shared" si="3"/>
        <v>47.515661116115012</v>
      </c>
      <c r="K15" s="14"/>
      <c r="L15" s="14">
        <f>[5]FP!U7</f>
        <v>62092.537409999997</v>
      </c>
      <c r="M15" s="14">
        <f>[3]REG10!L15</f>
        <v>42045.58556</v>
      </c>
      <c r="N15" s="14">
        <f t="shared" si="4"/>
        <v>20046.951849999998</v>
      </c>
      <c r="O15" s="14">
        <f t="shared" si="5"/>
        <v>47.679088263362502</v>
      </c>
      <c r="P15" s="14"/>
      <c r="Q15" s="14">
        <f>[6]FP!U7</f>
        <v>32222.692740000002</v>
      </c>
      <c r="R15" s="14">
        <f>[3]REG10!Q15</f>
        <v>20312.917709999998</v>
      </c>
      <c r="S15" s="14">
        <f t="shared" si="6"/>
        <v>11909.775030000004</v>
      </c>
      <c r="T15" s="14">
        <f t="shared" si="7"/>
        <v>58.631532899563965</v>
      </c>
      <c r="U15" s="14"/>
      <c r="V15" s="14">
        <f>[7]FP!U7</f>
        <v>20091.628389999998</v>
      </c>
      <c r="W15" s="14">
        <f>[3]REG10!V15</f>
        <v>13107.094550000002</v>
      </c>
      <c r="X15" s="14">
        <f t="shared" si="8"/>
        <v>6984.5338399999964</v>
      </c>
      <c r="Y15" s="14">
        <f>X15/W15*100</f>
        <v>53.288192996212082</v>
      </c>
      <c r="Z15" s="14"/>
      <c r="AA15" s="14">
        <f>[8]FP!U7</f>
        <v>42104.7811</v>
      </c>
      <c r="AB15" s="14">
        <f>[3]REG10!AA15</f>
        <v>29664.249619999999</v>
      </c>
      <c r="AC15" s="14">
        <f t="shared" si="9"/>
        <v>12440.531480000001</v>
      </c>
      <c r="AD15" s="14">
        <f t="shared" si="10"/>
        <v>41.937792593318939</v>
      </c>
      <c r="AE15" s="14"/>
      <c r="AF15" s="14">
        <f>[9]FP!U7</f>
        <v>95892.90677999999</v>
      </c>
      <c r="AG15" s="14">
        <f>[3]REG10!AF15</f>
        <v>67571.645640000002</v>
      </c>
      <c r="AH15" s="14">
        <f t="shared" si="11"/>
        <v>28321.261139999988</v>
      </c>
      <c r="AI15" s="14">
        <f>AH15/AG15*100</f>
        <v>41.912936812115781</v>
      </c>
      <c r="AJ15" s="14"/>
      <c r="AK15" s="14">
        <f>[10]FP!U7</f>
        <v>43025.871169999991</v>
      </c>
      <c r="AL15" s="14">
        <f>[3]REG10!AK15</f>
        <v>29989.418500000003</v>
      </c>
      <c r="AM15" s="14">
        <f t="shared" si="12"/>
        <v>13036.452669999988</v>
      </c>
      <c r="AN15" s="14">
        <f t="shared" si="13"/>
        <v>43.470174888519388</v>
      </c>
      <c r="AO15" s="14"/>
      <c r="AP15" s="14">
        <f t="shared" si="14"/>
        <v>360459.82471000002</v>
      </c>
      <c r="AQ15" s="14">
        <f t="shared" si="14"/>
        <v>247373.08079999997</v>
      </c>
      <c r="AR15" s="14">
        <f t="shared" si="15"/>
        <v>113086.74391000005</v>
      </c>
      <c r="AS15" s="14">
        <f t="shared" si="16"/>
        <v>45.715056603685255</v>
      </c>
    </row>
    <row r="16" spans="1:59" ht="14.25" hidden="1" customHeight="1" x14ac:dyDescent="0.2">
      <c r="A16" s="3" t="s">
        <v>19</v>
      </c>
      <c r="B16" s="14">
        <v>0</v>
      </c>
      <c r="C16" s="14">
        <f>[3]REG10!B16</f>
        <v>0</v>
      </c>
      <c r="D16" s="14"/>
      <c r="E16" s="14"/>
      <c r="F16" s="14"/>
      <c r="G16" s="14">
        <v>0</v>
      </c>
      <c r="H16" s="14">
        <f>[3]REG10!G16</f>
        <v>0</v>
      </c>
      <c r="I16" s="14"/>
      <c r="J16" s="14"/>
      <c r="K16" s="14"/>
      <c r="L16" s="14">
        <v>0</v>
      </c>
      <c r="M16" s="14">
        <f>[3]REG10!L16</f>
        <v>0</v>
      </c>
      <c r="N16" s="14"/>
      <c r="O16" s="14"/>
      <c r="P16" s="14"/>
      <c r="Q16" s="14">
        <v>0</v>
      </c>
      <c r="R16" s="14">
        <f>[3]REG10!Q16</f>
        <v>0</v>
      </c>
      <c r="S16" s="14"/>
      <c r="T16" s="14"/>
      <c r="U16" s="14"/>
      <c r="V16" s="14">
        <v>0</v>
      </c>
      <c r="W16" s="14">
        <f>[3]REG10!V16</f>
        <v>0</v>
      </c>
      <c r="X16" s="14"/>
      <c r="Y16" s="14"/>
      <c r="Z16" s="14"/>
      <c r="AA16" s="14">
        <v>0</v>
      </c>
      <c r="AB16" s="14">
        <f>[3]REG10!AA16</f>
        <v>0</v>
      </c>
      <c r="AC16" s="14"/>
      <c r="AD16" s="14"/>
      <c r="AE16" s="14"/>
      <c r="AF16" s="14">
        <v>0</v>
      </c>
      <c r="AG16" s="14">
        <f>[3]REG10!AF16</f>
        <v>0</v>
      </c>
      <c r="AH16" s="14"/>
      <c r="AI16" s="14"/>
      <c r="AJ16" s="14"/>
      <c r="AK16" s="14">
        <v>0</v>
      </c>
      <c r="AL16" s="14">
        <f>[3]REG10!AK16</f>
        <v>0</v>
      </c>
      <c r="AM16" s="14"/>
      <c r="AN16" s="14"/>
      <c r="AO16" s="14"/>
      <c r="AP16" s="14">
        <f t="shared" si="14"/>
        <v>0</v>
      </c>
      <c r="AQ16" s="14">
        <f t="shared" si="14"/>
        <v>0</v>
      </c>
      <c r="AR16" s="14">
        <f t="shared" si="15"/>
        <v>0</v>
      </c>
      <c r="AS16" s="14"/>
    </row>
    <row r="17" spans="1:59" ht="14.25" customHeight="1" x14ac:dyDescent="0.2">
      <c r="A17" s="16" t="s">
        <v>20</v>
      </c>
      <c r="B17" s="14">
        <f>[2]FP!P10</f>
        <v>159331.60331000001</v>
      </c>
      <c r="C17" s="14">
        <f>[3]REG10!B17</f>
        <v>214914.84260999999</v>
      </c>
      <c r="D17" s="14">
        <f t="shared" si="0"/>
        <v>-55583.239299999987</v>
      </c>
      <c r="E17" s="14">
        <f t="shared" si="1"/>
        <v>-25.862913247395085</v>
      </c>
      <c r="F17" s="14"/>
      <c r="G17" s="14">
        <f>[4]FP!U10</f>
        <v>31165.195459999999</v>
      </c>
      <c r="H17" s="14">
        <f>[3]REG10!G17</f>
        <v>25203.626340000003</v>
      </c>
      <c r="I17" s="14">
        <f t="shared" si="2"/>
        <v>5961.5691199999965</v>
      </c>
      <c r="J17" s="14">
        <f t="shared" si="3"/>
        <v>23.653616505726994</v>
      </c>
      <c r="K17" s="14"/>
      <c r="L17" s="14">
        <f>[5]FP!U10</f>
        <v>203444.63761999996</v>
      </c>
      <c r="M17" s="14">
        <f>[3]REG10!L17</f>
        <v>255562.57634999999</v>
      </c>
      <c r="N17" s="14">
        <f t="shared" si="4"/>
        <v>-52117.938730000023</v>
      </c>
      <c r="O17" s="14">
        <f t="shared" si="5"/>
        <v>-20.393415763121386</v>
      </c>
      <c r="P17" s="14"/>
      <c r="Q17" s="14">
        <f>[6]FP!U10</f>
        <v>102339.11773</v>
      </c>
      <c r="R17" s="14">
        <f>[3]REG10!Q17</f>
        <v>125826.56581</v>
      </c>
      <c r="S17" s="14">
        <f t="shared" si="6"/>
        <v>-23487.448080000002</v>
      </c>
      <c r="T17" s="14">
        <f t="shared" si="7"/>
        <v>-18.666525569382859</v>
      </c>
      <c r="U17" s="14"/>
      <c r="V17" s="14">
        <f>[7]FP!U10</f>
        <v>76142.53026</v>
      </c>
      <c r="W17" s="14">
        <f>[3]REG10!V17</f>
        <v>79165.253269999987</v>
      </c>
      <c r="X17" s="14">
        <f t="shared" si="8"/>
        <v>-3022.723009999987</v>
      </c>
      <c r="Y17" s="14">
        <f t="shared" ref="Y17:Y23" si="17">X17/W17*100</f>
        <v>-3.8182446024529559</v>
      </c>
      <c r="Z17" s="14"/>
      <c r="AA17" s="14">
        <f>[8]FP!U10</f>
        <v>151657.65812000001</v>
      </c>
      <c r="AB17" s="14">
        <f>[3]REG10!AA17</f>
        <v>188114.58604999998</v>
      </c>
      <c r="AC17" s="14">
        <f t="shared" si="9"/>
        <v>-36456.927929999976</v>
      </c>
      <c r="AD17" s="14">
        <f t="shared" si="10"/>
        <v>-19.380170722279821</v>
      </c>
      <c r="AE17" s="14"/>
      <c r="AF17" s="14">
        <f>[9]FP!U10</f>
        <v>258141.74543000001</v>
      </c>
      <c r="AG17" s="14">
        <f>[3]REG10!AF17</f>
        <v>342759.13471000001</v>
      </c>
      <c r="AH17" s="14">
        <f t="shared" si="11"/>
        <v>-84617.389280000003</v>
      </c>
      <c r="AI17" s="14">
        <f t="shared" ref="AI17:AI23" si="18">AH17/AG17*100</f>
        <v>-24.687128864294944</v>
      </c>
      <c r="AJ17" s="14"/>
      <c r="AK17" s="14">
        <f>[10]FP!U10</f>
        <v>130990.44507</v>
      </c>
      <c r="AL17" s="14">
        <f>[3]REG10!AK17</f>
        <v>167893.44473999998</v>
      </c>
      <c r="AM17" s="14">
        <f t="shared" si="12"/>
        <v>-36902.999669999976</v>
      </c>
      <c r="AN17" s="14">
        <f t="shared" si="13"/>
        <v>-21.980012219743308</v>
      </c>
      <c r="AO17" s="14"/>
      <c r="AP17" s="14">
        <f t="shared" si="14"/>
        <v>1113212.933</v>
      </c>
      <c r="AQ17" s="14">
        <f t="shared" si="14"/>
        <v>1399440.02988</v>
      </c>
      <c r="AR17" s="14">
        <f>AP17-AQ17</f>
        <v>-286227.09688000008</v>
      </c>
      <c r="AS17" s="14">
        <f t="shared" si="16"/>
        <v>-20.452973387115676</v>
      </c>
    </row>
    <row r="18" spans="1:59" ht="14.25" customHeight="1" x14ac:dyDescent="0.2">
      <c r="A18" s="17" t="s">
        <v>21</v>
      </c>
      <c r="B18" s="14">
        <f>[2]FP!P11</f>
        <v>7754.2059399999998</v>
      </c>
      <c r="C18" s="14">
        <f>[3]REG10!B18</f>
        <v>1425.8899799999999</v>
      </c>
      <c r="D18" s="14">
        <f t="shared" si="0"/>
        <v>6328.3159599999999</v>
      </c>
      <c r="E18" s="14">
        <f t="shared" si="1"/>
        <v>443.81516447713591</v>
      </c>
      <c r="F18" s="14"/>
      <c r="G18" s="14">
        <f>[4]FP!U11</f>
        <v>862.81004999999993</v>
      </c>
      <c r="H18" s="14">
        <f>[3]REG10!G18</f>
        <v>696.09787000000006</v>
      </c>
      <c r="I18" s="14">
        <f t="shared" si="2"/>
        <v>166.71217999999988</v>
      </c>
      <c r="J18" s="14">
        <f t="shared" si="3"/>
        <v>23.94953169444404</v>
      </c>
      <c r="K18" s="14"/>
      <c r="L18" s="14">
        <f>[5]FP!U11</f>
        <v>6949.9993099999992</v>
      </c>
      <c r="M18" s="14">
        <f>[3]REG10!L18</f>
        <v>2227.3910700000001</v>
      </c>
      <c r="N18" s="14">
        <f t="shared" si="4"/>
        <v>4722.6082399999996</v>
      </c>
      <c r="O18" s="14">
        <f t="shared" si="5"/>
        <v>212.02420641831878</v>
      </c>
      <c r="P18" s="14"/>
      <c r="Q18" s="14">
        <f>[6]FP!U11</f>
        <v>10884.556859999999</v>
      </c>
      <c r="R18" s="14">
        <f>[3]REG10!Q18</f>
        <v>12238.239829999999</v>
      </c>
      <c r="S18" s="14">
        <f t="shared" si="6"/>
        <v>-1353.6829699999998</v>
      </c>
      <c r="T18" s="14">
        <f t="shared" si="7"/>
        <v>-11.061092026335947</v>
      </c>
      <c r="U18" s="14"/>
      <c r="V18" s="14">
        <f>[7]FP!U11</f>
        <v>4733.5534000000007</v>
      </c>
      <c r="W18" s="14">
        <f>[3]REG10!V18</f>
        <v>2589.7681100000004</v>
      </c>
      <c r="X18" s="14">
        <f t="shared" si="8"/>
        <v>2143.7852900000003</v>
      </c>
      <c r="Y18" s="14">
        <f t="shared" si="17"/>
        <v>82.77904425968083</v>
      </c>
      <c r="Z18" s="14"/>
      <c r="AA18" s="14">
        <f>[8]FP!U11</f>
        <v>0</v>
      </c>
      <c r="AB18" s="14">
        <f>[3]REG10!AA18</f>
        <v>0</v>
      </c>
      <c r="AC18" s="14">
        <f t="shared" si="9"/>
        <v>0</v>
      </c>
      <c r="AD18" s="14"/>
      <c r="AE18" s="14"/>
      <c r="AF18" s="14">
        <f>[9]FP!U11</f>
        <v>0</v>
      </c>
      <c r="AG18" s="14">
        <f>[3]REG10!AF18</f>
        <v>0</v>
      </c>
      <c r="AH18" s="14">
        <f t="shared" si="11"/>
        <v>0</v>
      </c>
      <c r="AI18" s="14"/>
      <c r="AJ18" s="14"/>
      <c r="AK18" s="14">
        <f>[10]FP!U11</f>
        <v>0</v>
      </c>
      <c r="AL18" s="14">
        <f>[3]REG10!AK18</f>
        <v>0</v>
      </c>
      <c r="AM18" s="14">
        <f t="shared" si="12"/>
        <v>0</v>
      </c>
      <c r="AN18" s="14"/>
      <c r="AO18" s="14"/>
      <c r="AP18" s="14">
        <f t="shared" si="14"/>
        <v>31185.125559999997</v>
      </c>
      <c r="AQ18" s="14">
        <f t="shared" si="14"/>
        <v>19177.386859999999</v>
      </c>
      <c r="AR18" s="14">
        <f>AP18-AQ18</f>
        <v>12007.738699999998</v>
      </c>
      <c r="AS18" s="14">
        <f t="shared" si="16"/>
        <v>62.614050535975885</v>
      </c>
    </row>
    <row r="19" spans="1:59" ht="14.25" customHeight="1" x14ac:dyDescent="0.2">
      <c r="A19" s="17" t="s">
        <v>22</v>
      </c>
      <c r="B19" s="14">
        <f>[2]FP!P12</f>
        <v>0</v>
      </c>
      <c r="C19" s="14">
        <f>[3]REG10!B19</f>
        <v>-65.435299999999998</v>
      </c>
      <c r="D19" s="14">
        <f t="shared" si="0"/>
        <v>65.435299999999998</v>
      </c>
      <c r="E19" s="14">
        <f t="shared" si="1"/>
        <v>-100</v>
      </c>
      <c r="F19" s="14"/>
      <c r="G19" s="14">
        <f>[4]FP!U12</f>
        <v>0</v>
      </c>
      <c r="H19" s="14">
        <f>[3]REG10!G19</f>
        <v>0</v>
      </c>
      <c r="I19" s="14">
        <f t="shared" si="2"/>
        <v>0</v>
      </c>
      <c r="J19" s="14"/>
      <c r="K19" s="14"/>
      <c r="L19" s="14">
        <f>[5]FP!U12</f>
        <v>0</v>
      </c>
      <c r="M19" s="14">
        <f>[3]REG10!L19</f>
        <v>0</v>
      </c>
      <c r="N19" s="14">
        <f t="shared" si="4"/>
        <v>0</v>
      </c>
      <c r="O19" s="14"/>
      <c r="P19" s="14"/>
      <c r="Q19" s="14">
        <f>[6]FP!U12</f>
        <v>0</v>
      </c>
      <c r="R19" s="14">
        <f>[3]REG10!Q19</f>
        <v>0</v>
      </c>
      <c r="S19" s="14">
        <f t="shared" si="6"/>
        <v>0</v>
      </c>
      <c r="T19" s="14"/>
      <c r="U19" s="14"/>
      <c r="V19" s="14">
        <f>[7]FP!U12</f>
        <v>0</v>
      </c>
      <c r="W19" s="14">
        <f>[3]REG10!V19</f>
        <v>0</v>
      </c>
      <c r="X19" s="14">
        <f t="shared" si="8"/>
        <v>0</v>
      </c>
      <c r="Y19" s="14"/>
      <c r="Z19" s="14"/>
      <c r="AA19" s="14">
        <f>[8]FP!U12</f>
        <v>0</v>
      </c>
      <c r="AB19" s="14">
        <f>[3]REG10!AA19</f>
        <v>0</v>
      </c>
      <c r="AC19" s="14">
        <f t="shared" si="9"/>
        <v>0</v>
      </c>
      <c r="AD19" s="14"/>
      <c r="AE19" s="14"/>
      <c r="AF19" s="14">
        <f>[9]FP!U12</f>
        <v>0</v>
      </c>
      <c r="AG19" s="14">
        <f>[3]REG10!AF19</f>
        <v>0</v>
      </c>
      <c r="AH19" s="14">
        <f t="shared" si="11"/>
        <v>0</v>
      </c>
      <c r="AI19" s="14"/>
      <c r="AJ19" s="14"/>
      <c r="AK19" s="14">
        <f>[10]FP!U12</f>
        <v>0</v>
      </c>
      <c r="AL19" s="14">
        <f>[3]REG10!AK19</f>
        <v>0</v>
      </c>
      <c r="AM19" s="14">
        <f t="shared" si="12"/>
        <v>0</v>
      </c>
      <c r="AN19" s="14"/>
      <c r="AO19" s="14"/>
      <c r="AP19" s="14">
        <f t="shared" si="14"/>
        <v>0</v>
      </c>
      <c r="AQ19" s="14">
        <f t="shared" si="14"/>
        <v>-65.435299999999998</v>
      </c>
      <c r="AR19" s="14">
        <f>AP19-AQ19</f>
        <v>65.435299999999998</v>
      </c>
      <c r="AS19" s="14">
        <f t="shared" si="16"/>
        <v>-100</v>
      </c>
    </row>
    <row r="20" spans="1:59" ht="14.25" customHeight="1" x14ac:dyDescent="0.2">
      <c r="A20" s="3" t="s">
        <v>23</v>
      </c>
      <c r="B20" s="14">
        <f>+B13-B14-B15-B17-B18-B19</f>
        <v>1391463.5204000003</v>
      </c>
      <c r="C20" s="14">
        <f>[3]REG10!B20</f>
        <v>1859803.6420499997</v>
      </c>
      <c r="D20" s="14">
        <f t="shared" si="0"/>
        <v>-468340.1216499994</v>
      </c>
      <c r="E20" s="14">
        <f t="shared" si="1"/>
        <v>-25.182234890870721</v>
      </c>
      <c r="F20" s="14"/>
      <c r="G20" s="14">
        <f>+G13-G14-G15-G17-G18-G19</f>
        <v>286474.33176000003</v>
      </c>
      <c r="H20" s="14">
        <f>[3]REG10!G20</f>
        <v>243010.26609999995</v>
      </c>
      <c r="I20" s="14">
        <f t="shared" si="2"/>
        <v>43464.06566000008</v>
      </c>
      <c r="J20" s="14">
        <f t="shared" si="3"/>
        <v>17.885691151053841</v>
      </c>
      <c r="K20" s="14"/>
      <c r="L20" s="14">
        <f>+L13-L14-L15-L17-L18-L19</f>
        <v>1854568.8719599999</v>
      </c>
      <c r="M20" s="14">
        <f>[3]REG10!L20</f>
        <v>2275070.3438100005</v>
      </c>
      <c r="N20" s="14">
        <f t="shared" si="4"/>
        <v>-420501.47185000055</v>
      </c>
      <c r="O20" s="14">
        <f t="shared" si="5"/>
        <v>-18.483009678979766</v>
      </c>
      <c r="P20" s="14"/>
      <c r="Q20" s="14">
        <f>+Q13-Q14-Q15-Q17-Q18-Q19</f>
        <v>1038610.3478400001</v>
      </c>
      <c r="R20" s="14">
        <f>[3]REG10!Q20</f>
        <v>1099208.6063299999</v>
      </c>
      <c r="S20" s="14">
        <f t="shared" si="6"/>
        <v>-60598.258489999804</v>
      </c>
      <c r="T20" s="14">
        <f t="shared" si="7"/>
        <v>-5.5128988384036761</v>
      </c>
      <c r="U20" s="14"/>
      <c r="V20" s="14">
        <f>+V13-V14-V15-V17-V18-V19</f>
        <v>665860.85601999995</v>
      </c>
      <c r="W20" s="14">
        <f>[3]REG10!V20</f>
        <v>706067.20328999998</v>
      </c>
      <c r="X20" s="14">
        <f t="shared" si="8"/>
        <v>-40206.347270000027</v>
      </c>
      <c r="Y20" s="14">
        <f t="shared" si="17"/>
        <v>-5.6944079944025168</v>
      </c>
      <c r="Z20" s="14"/>
      <c r="AA20" s="14">
        <f>+AA13-AA14-AA15-AA17-AA18-AA19</f>
        <v>1421575.3163900001</v>
      </c>
      <c r="AB20" s="14">
        <f>[3]REG10!AA20</f>
        <v>1649595.3075999999</v>
      </c>
      <c r="AC20" s="14">
        <f t="shared" si="9"/>
        <v>-228019.99120999989</v>
      </c>
      <c r="AD20" s="14">
        <f t="shared" si="10"/>
        <v>-13.822783694853419</v>
      </c>
      <c r="AE20" s="14"/>
      <c r="AF20" s="14">
        <f>+AF13-AF14-AF15-AF17-AF18-AF19</f>
        <v>2453019.73483</v>
      </c>
      <c r="AG20" s="14">
        <f>[3]REG10!AF20</f>
        <v>3077963.4223599993</v>
      </c>
      <c r="AH20" s="14">
        <f t="shared" si="11"/>
        <v>-624943.6875299993</v>
      </c>
      <c r="AI20" s="14">
        <f t="shared" si="18"/>
        <v>-20.30380487922854</v>
      </c>
      <c r="AJ20" s="14"/>
      <c r="AK20" s="14">
        <f>+AK13-AK14-AK15-AK17-AK18-AK19</f>
        <v>1319720.1838900002</v>
      </c>
      <c r="AL20" s="14">
        <f>[3]REG10!AK20</f>
        <v>1647806.7232599999</v>
      </c>
      <c r="AM20" s="14">
        <f t="shared" si="12"/>
        <v>-328086.53936999966</v>
      </c>
      <c r="AN20" s="14">
        <f t="shared" si="13"/>
        <v>-19.910498891576157</v>
      </c>
      <c r="AO20" s="14"/>
      <c r="AP20" s="14">
        <f>AP13-AP14-AP15-AP16-AP17-AP18-AP19</f>
        <v>10431293.16309</v>
      </c>
      <c r="AQ20" s="14">
        <f>AQ13-AQ14-AQ15-AQ16-AQ17-AQ18-AQ19</f>
        <v>12558525.514799997</v>
      </c>
      <c r="AR20" s="14">
        <f t="shared" si="15"/>
        <v>-2127232.3517099973</v>
      </c>
      <c r="AS20" s="14">
        <f t="shared" si="16"/>
        <v>-16.938551816477915</v>
      </c>
    </row>
    <row r="21" spans="1:59" ht="14.25" customHeight="1" x14ac:dyDescent="0.2">
      <c r="A21" s="3" t="s">
        <v>24</v>
      </c>
      <c r="B21" s="14">
        <f>[2]FP!$U$14</f>
        <v>40244.70276</v>
      </c>
      <c r="C21" s="14">
        <f>[3]REG10!B21</f>
        <v>41896.691269999996</v>
      </c>
      <c r="D21" s="14">
        <f t="shared" si="0"/>
        <v>-1651.9885099999956</v>
      </c>
      <c r="E21" s="14">
        <f t="shared" si="1"/>
        <v>-3.9430047097368215</v>
      </c>
      <c r="F21" s="14"/>
      <c r="G21" s="14">
        <f>[4]FP!$U$14</f>
        <v>13446.97444</v>
      </c>
      <c r="H21" s="14">
        <f>[3]REG10!G21</f>
        <v>13053.468940000001</v>
      </c>
      <c r="I21" s="14">
        <f t="shared" si="2"/>
        <v>393.5054999999993</v>
      </c>
      <c r="J21" s="14">
        <f t="shared" si="3"/>
        <v>3.0145664865695023</v>
      </c>
      <c r="K21" s="14"/>
      <c r="L21" s="14">
        <f>[5]FP!$U$14</f>
        <v>84231.779290000006</v>
      </c>
      <c r="M21" s="14">
        <f>[3]REG10!L21</f>
        <v>101565.39885</v>
      </c>
      <c r="N21" s="14">
        <f t="shared" si="4"/>
        <v>-17333.619559999992</v>
      </c>
      <c r="O21" s="14">
        <f t="shared" si="5"/>
        <v>-17.066461369978654</v>
      </c>
      <c r="P21" s="14"/>
      <c r="Q21" s="14">
        <f>[6]FP!$U$14</f>
        <v>28112.811669999996</v>
      </c>
      <c r="R21" s="14">
        <f>[3]REG10!Q21</f>
        <v>32540.558489999999</v>
      </c>
      <c r="S21" s="14">
        <f t="shared" si="6"/>
        <v>-4427.7468200000039</v>
      </c>
      <c r="T21" s="14">
        <f t="shared" si="7"/>
        <v>-13.606855645580543</v>
      </c>
      <c r="U21" s="14"/>
      <c r="V21" s="14">
        <f>[7]FP!$U$14</f>
        <v>4493.3182699999998</v>
      </c>
      <c r="W21" s="14">
        <f>[3]REG10!V21</f>
        <v>4349.9349099999999</v>
      </c>
      <c r="X21" s="14">
        <f t="shared" si="8"/>
        <v>143.38335999999981</v>
      </c>
      <c r="Y21" s="14">
        <f t="shared" si="17"/>
        <v>3.2962185174398346</v>
      </c>
      <c r="Z21" s="14"/>
      <c r="AA21" s="14">
        <f>[8]FP!$U$14</f>
        <v>25746.367289999998</v>
      </c>
      <c r="AB21" s="14">
        <f>[3]REG10!AA21</f>
        <v>28674.353309999999</v>
      </c>
      <c r="AC21" s="14">
        <f t="shared" si="9"/>
        <v>-2927.9860200000003</v>
      </c>
      <c r="AD21" s="14">
        <f t="shared" si="10"/>
        <v>-10.211166711748939</v>
      </c>
      <c r="AE21" s="14"/>
      <c r="AF21" s="14">
        <f>[9]FP!$U$14</f>
        <v>103468.58921999999</v>
      </c>
      <c r="AG21" s="14">
        <f>[3]REG10!AF21</f>
        <v>74078.80257</v>
      </c>
      <c r="AH21" s="14">
        <f t="shared" si="11"/>
        <v>29389.786649999995</v>
      </c>
      <c r="AI21" s="14">
        <f t="shared" si="18"/>
        <v>39.673679420274674</v>
      </c>
      <c r="AJ21" s="14"/>
      <c r="AK21" s="14">
        <f>[10]FP!$U$14</f>
        <v>45418.324209999999</v>
      </c>
      <c r="AL21" s="14">
        <f>[3]REG10!AK21</f>
        <v>56770.286720000004</v>
      </c>
      <c r="AM21" s="14">
        <f t="shared" si="12"/>
        <v>-11351.962510000005</v>
      </c>
      <c r="AN21" s="14">
        <f t="shared" si="13"/>
        <v>-19.996309981645279</v>
      </c>
      <c r="AO21" s="14"/>
      <c r="AP21" s="14">
        <f t="shared" si="14"/>
        <v>345162.86714999995</v>
      </c>
      <c r="AQ21" s="14">
        <f>M21+C21+H21+R21+W21+AB21+AG21+AL21</f>
        <v>352929.49505999999</v>
      </c>
      <c r="AR21" s="14">
        <f t="shared" si="15"/>
        <v>-7766.6279100000393</v>
      </c>
      <c r="AS21" s="14">
        <f t="shared" si="16"/>
        <v>-2.2006174090606025</v>
      </c>
    </row>
    <row r="22" spans="1:59" ht="14.25" customHeight="1" x14ac:dyDescent="0.2">
      <c r="A22" s="3" t="s">
        <v>25</v>
      </c>
      <c r="B22" s="14">
        <f>+B20+B21</f>
        <v>1431708.2231600003</v>
      </c>
      <c r="C22" s="14">
        <f>[3]REG10!B22</f>
        <v>1901700.3333199997</v>
      </c>
      <c r="D22" s="14">
        <f t="shared" si="0"/>
        <v>-469992.11015999946</v>
      </c>
      <c r="E22" s="14">
        <f t="shared" si="1"/>
        <v>-24.714309711429898</v>
      </c>
      <c r="F22" s="14"/>
      <c r="G22" s="14">
        <f>+G20+G21</f>
        <v>299921.30620000005</v>
      </c>
      <c r="H22" s="14">
        <f>[3]REG10!G22</f>
        <v>256063.73503999994</v>
      </c>
      <c r="I22" s="14">
        <f t="shared" si="2"/>
        <v>43857.571160000109</v>
      </c>
      <c r="J22" s="14">
        <f t="shared" si="3"/>
        <v>17.127599561550205</v>
      </c>
      <c r="K22" s="14"/>
      <c r="L22" s="14">
        <f>+L20+L21</f>
        <v>1938800.6512499999</v>
      </c>
      <c r="M22" s="14">
        <f>[3]REG10!L22</f>
        <v>2376635.7426600005</v>
      </c>
      <c r="N22" s="14">
        <f t="shared" si="4"/>
        <v>-437835.09141000058</v>
      </c>
      <c r="O22" s="14">
        <f t="shared" si="5"/>
        <v>-18.422473564247699</v>
      </c>
      <c r="P22" s="14"/>
      <c r="Q22" s="14">
        <f>+Q20+Q21</f>
        <v>1066723.1595100001</v>
      </c>
      <c r="R22" s="14">
        <f>[3]REG10!Q22</f>
        <v>1131749.1648199998</v>
      </c>
      <c r="S22" s="14">
        <f t="shared" si="6"/>
        <v>-65026.005309999688</v>
      </c>
      <c r="T22" s="14">
        <f t="shared" si="7"/>
        <v>-5.7456199068935749</v>
      </c>
      <c r="U22" s="14"/>
      <c r="V22" s="14">
        <f>+V20+V21</f>
        <v>670354.17429</v>
      </c>
      <c r="W22" s="14">
        <f>[3]REG10!V22</f>
        <v>710417.13819999993</v>
      </c>
      <c r="X22" s="14">
        <f t="shared" si="8"/>
        <v>-40062.963909999933</v>
      </c>
      <c r="Y22" s="14">
        <f t="shared" si="17"/>
        <v>-5.6393577457194199</v>
      </c>
      <c r="Z22" s="14"/>
      <c r="AA22" s="14">
        <f>+AA20+AA21</f>
        <v>1447321.68368</v>
      </c>
      <c r="AB22" s="14">
        <f>[3]REG10!AA22</f>
        <v>1678269.6609099999</v>
      </c>
      <c r="AC22" s="14">
        <f t="shared" si="9"/>
        <v>-230947.97722999984</v>
      </c>
      <c r="AD22" s="14">
        <f t="shared" si="10"/>
        <v>-13.761076816747916</v>
      </c>
      <c r="AE22" s="14"/>
      <c r="AF22" s="14">
        <f>+AF20+AF21</f>
        <v>2556488.3240499999</v>
      </c>
      <c r="AG22" s="14">
        <f>[3]REG10!AF22</f>
        <v>3152042.2249299991</v>
      </c>
      <c r="AH22" s="14">
        <f t="shared" si="11"/>
        <v>-595553.90087999916</v>
      </c>
      <c r="AI22" s="14">
        <f t="shared" si="18"/>
        <v>-18.894223439320367</v>
      </c>
      <c r="AJ22" s="14"/>
      <c r="AK22" s="14">
        <f>+AK20+AK21</f>
        <v>1365138.5081000002</v>
      </c>
      <c r="AL22" s="14">
        <f>[3]REG10!AK22</f>
        <v>1704577.0099799999</v>
      </c>
      <c r="AM22" s="14">
        <f t="shared" si="12"/>
        <v>-339438.50187999965</v>
      </c>
      <c r="AN22" s="14">
        <f t="shared" si="13"/>
        <v>-19.91335679717881</v>
      </c>
      <c r="AO22" s="14"/>
      <c r="AP22" s="14">
        <f>AP20+AP21</f>
        <v>10776456.030239999</v>
      </c>
      <c r="AQ22" s="14">
        <f>AQ20+AQ21</f>
        <v>12911455.009859998</v>
      </c>
      <c r="AR22" s="14">
        <f t="shared" si="15"/>
        <v>-2134998.9796199985</v>
      </c>
      <c r="AS22" s="14">
        <f t="shared" si="16"/>
        <v>-16.535696232450793</v>
      </c>
    </row>
    <row r="23" spans="1:59" ht="14.25" customHeight="1" x14ac:dyDescent="0.2">
      <c r="A23" s="3" t="s">
        <v>26</v>
      </c>
      <c r="B23" s="14">
        <f>[2]FP!$U$16</f>
        <v>1254822.7269600001</v>
      </c>
      <c r="C23" s="14">
        <f>[3]REG10!B23</f>
        <v>1663471.3386200001</v>
      </c>
      <c r="D23" s="14">
        <f t="shared" si="0"/>
        <v>-408648.61165999994</v>
      </c>
      <c r="E23" s="14">
        <f t="shared" si="1"/>
        <v>-24.566014584838651</v>
      </c>
      <c r="F23" s="14"/>
      <c r="G23" s="14">
        <f>[4]FP!$U$16</f>
        <v>233522.69607000001</v>
      </c>
      <c r="H23" s="14">
        <f>[3]REG10!G23</f>
        <v>210497.01032</v>
      </c>
      <c r="I23" s="14">
        <f t="shared" si="2"/>
        <v>23025.685750000004</v>
      </c>
      <c r="J23" s="14">
        <f t="shared" si="3"/>
        <v>10.938723412268939</v>
      </c>
      <c r="K23" s="14"/>
      <c r="L23" s="14">
        <f>[5]FP!$U$16</f>
        <v>1682097.72169</v>
      </c>
      <c r="M23" s="14">
        <f>[3]REG10!L23</f>
        <v>2089454.0249700001</v>
      </c>
      <c r="N23" s="14">
        <f t="shared" si="4"/>
        <v>-407356.30328000011</v>
      </c>
      <c r="O23" s="14">
        <f t="shared" si="5"/>
        <v>-19.495825149148654</v>
      </c>
      <c r="P23" s="14"/>
      <c r="Q23" s="14">
        <f>[6]FP!$U$16</f>
        <v>877831.99707000004</v>
      </c>
      <c r="R23" s="14">
        <f>[3]REG10!Q23</f>
        <v>1013984.62518</v>
      </c>
      <c r="S23" s="14">
        <f t="shared" si="6"/>
        <v>-136152.62810999993</v>
      </c>
      <c r="T23" s="14">
        <f t="shared" si="7"/>
        <v>-13.427484473527443</v>
      </c>
      <c r="U23" s="14"/>
      <c r="V23" s="14">
        <f>[7]FP!$U$16</f>
        <v>566417.56093000004</v>
      </c>
      <c r="W23" s="14">
        <f>[3]REG10!V23</f>
        <v>606221.75338999997</v>
      </c>
      <c r="X23" s="14">
        <f t="shared" si="8"/>
        <v>-39804.192459999933</v>
      </c>
      <c r="Y23" s="14">
        <f t="shared" si="17"/>
        <v>-6.5659459162285705</v>
      </c>
      <c r="Z23" s="14"/>
      <c r="AA23" s="14">
        <f>[8]FP!$U$16</f>
        <v>1257047.39769</v>
      </c>
      <c r="AB23" s="14">
        <f>[3]REG10!AA23</f>
        <v>1494432.5573199999</v>
      </c>
      <c r="AC23" s="14">
        <f t="shared" si="9"/>
        <v>-237385.15962999989</v>
      </c>
      <c r="AD23" s="14">
        <f t="shared" si="10"/>
        <v>-15.884635172543893</v>
      </c>
      <c r="AE23" s="14"/>
      <c r="AF23" s="14">
        <f>[9]FP!$U$16</f>
        <v>2226517.4887800002</v>
      </c>
      <c r="AG23" s="14">
        <f>[3]REG10!AF23</f>
        <v>2822548.7623999999</v>
      </c>
      <c r="AH23" s="14">
        <f t="shared" si="11"/>
        <v>-596031.27361999964</v>
      </c>
      <c r="AI23" s="14">
        <f t="shared" si="18"/>
        <v>-21.11677507789793</v>
      </c>
      <c r="AJ23" s="14"/>
      <c r="AK23" s="14">
        <f>[10]FP!$U$16</f>
        <v>1162605.5991700001</v>
      </c>
      <c r="AL23" s="14">
        <f>[3]REG10!AK23</f>
        <v>1491589.0093</v>
      </c>
      <c r="AM23" s="14">
        <f t="shared" si="12"/>
        <v>-328983.41012999997</v>
      </c>
      <c r="AN23" s="14">
        <f t="shared" si="13"/>
        <v>-22.055901999733244</v>
      </c>
      <c r="AO23" s="14"/>
      <c r="AP23" s="14">
        <f t="shared" si="14"/>
        <v>9260863.18836</v>
      </c>
      <c r="AQ23" s="14">
        <f>M23+C23+H23+R23+W23+AB23+AG23+AL23</f>
        <v>11392199.081500001</v>
      </c>
      <c r="AR23" s="14">
        <f t="shared" si="15"/>
        <v>-2131335.8931400012</v>
      </c>
      <c r="AS23" s="14">
        <f t="shared" si="16"/>
        <v>-18.708731105315007</v>
      </c>
      <c r="AW23" s="15"/>
      <c r="BB23" s="15"/>
      <c r="BG23" s="15"/>
    </row>
    <row r="24" spans="1:59" ht="14.25" customHeight="1" x14ac:dyDescent="0.2">
      <c r="A24" s="3" t="s">
        <v>27</v>
      </c>
      <c r="B24" s="14">
        <f>+ROUND(B23/B22*100,0)</f>
        <v>88</v>
      </c>
      <c r="C24" s="14">
        <f>[3]REG10!B24</f>
        <v>87</v>
      </c>
      <c r="D24" s="14"/>
      <c r="E24" s="14">
        <f>B24-C24</f>
        <v>1</v>
      </c>
      <c r="F24" s="14"/>
      <c r="G24" s="14">
        <f>+ROUND(G23/G22*100,0)</f>
        <v>78</v>
      </c>
      <c r="H24" s="14">
        <f>[3]REG10!G24</f>
        <v>82</v>
      </c>
      <c r="I24" s="14"/>
      <c r="J24" s="14">
        <f>G24-H24</f>
        <v>-4</v>
      </c>
      <c r="K24" s="14"/>
      <c r="L24" s="14">
        <f>+ROUND(L23/L22*100,0)</f>
        <v>87</v>
      </c>
      <c r="M24" s="14">
        <f>[3]REG10!L24</f>
        <v>88</v>
      </c>
      <c r="N24" s="14"/>
      <c r="O24" s="14">
        <f>L24-M24</f>
        <v>-1</v>
      </c>
      <c r="P24" s="14"/>
      <c r="Q24" s="14">
        <f>+ROUND(Q23/Q22*100,0)</f>
        <v>82</v>
      </c>
      <c r="R24" s="14">
        <f>[3]REG10!Q24</f>
        <v>90</v>
      </c>
      <c r="S24" s="14"/>
      <c r="T24" s="14">
        <f>Q24-R24</f>
        <v>-8</v>
      </c>
      <c r="U24" s="14"/>
      <c r="V24" s="14">
        <f>+ROUND(V23/V22*100,0)</f>
        <v>84</v>
      </c>
      <c r="W24" s="14">
        <f>[3]REG10!V24</f>
        <v>85</v>
      </c>
      <c r="X24" s="14"/>
      <c r="Y24" s="14">
        <f>V24-W24</f>
        <v>-1</v>
      </c>
      <c r="Z24" s="14"/>
      <c r="AA24" s="14">
        <f>+ROUND(AA23/AA22*100,0)</f>
        <v>87</v>
      </c>
      <c r="AB24" s="14">
        <f>[3]REG10!AA24</f>
        <v>89</v>
      </c>
      <c r="AC24" s="14"/>
      <c r="AD24" s="14">
        <f>AA24-AB24</f>
        <v>-2</v>
      </c>
      <c r="AE24" s="14"/>
      <c r="AF24" s="14">
        <f>+ROUND(AF23/AF22*100,0)</f>
        <v>87</v>
      </c>
      <c r="AG24" s="14">
        <f>[3]REG10!AF24</f>
        <v>90</v>
      </c>
      <c r="AH24" s="14"/>
      <c r="AI24" s="14">
        <f>AF24-AG24</f>
        <v>-3</v>
      </c>
      <c r="AJ24" s="14"/>
      <c r="AK24" s="14">
        <f>+ROUND(AK23/AK22*100,0)</f>
        <v>85</v>
      </c>
      <c r="AL24" s="14">
        <f>[3]REG10!AK24</f>
        <v>88</v>
      </c>
      <c r="AM24" s="14"/>
      <c r="AN24" s="14">
        <f>AK24-AL24</f>
        <v>-3</v>
      </c>
      <c r="AO24" s="14"/>
      <c r="AP24" s="14">
        <f>ROUND((AP23/AP22*100),0)</f>
        <v>86</v>
      </c>
      <c r="AQ24" s="14">
        <f>ROUND((AQ23/AQ22*100),0)</f>
        <v>88</v>
      </c>
      <c r="AR24" s="14"/>
      <c r="AS24" s="14">
        <f>AP24-AQ24</f>
        <v>-2</v>
      </c>
      <c r="AU24" s="15"/>
      <c r="AW24" s="15"/>
      <c r="AY24" s="15"/>
      <c r="AZ24" s="15"/>
      <c r="BB24" s="15"/>
      <c r="BD24" s="15"/>
      <c r="BE24" s="15"/>
      <c r="BG24" s="15"/>
    </row>
    <row r="25" spans="1:59" ht="14.25" customHeight="1" x14ac:dyDescent="0.2">
      <c r="A25" s="3" t="s">
        <v>28</v>
      </c>
      <c r="B25" s="14">
        <f>[2]FP!$U$18</f>
        <v>223326.08124</v>
      </c>
      <c r="C25" s="14">
        <f>[3]REG10!B25</f>
        <v>217571.72529</v>
      </c>
      <c r="D25" s="14">
        <f>B25-C25</f>
        <v>5754.3559499999974</v>
      </c>
      <c r="E25" s="14">
        <f>D25/C25*100</f>
        <v>2.6448087141516448</v>
      </c>
      <c r="F25" s="14"/>
      <c r="G25" s="14">
        <f>[4]FP!$U$18</f>
        <v>31518.53225</v>
      </c>
      <c r="H25" s="14">
        <f>[3]REG10!G25</f>
        <v>32777.491429999995</v>
      </c>
      <c r="I25" s="14">
        <f>G25-H25</f>
        <v>-1258.9591799999944</v>
      </c>
      <c r="J25" s="14">
        <f>I25/H25*100</f>
        <v>-3.8409259680187628</v>
      </c>
      <c r="K25" s="14"/>
      <c r="L25" s="14">
        <f>[5]FP!$U$18</f>
        <v>216185.55073999998</v>
      </c>
      <c r="M25" s="14">
        <f>[3]REG10!L25</f>
        <v>219116.88361999998</v>
      </c>
      <c r="N25" s="14">
        <f t="shared" si="4"/>
        <v>-2931.3328800000018</v>
      </c>
      <c r="O25" s="14">
        <f>N25/M25*100</f>
        <v>-1.3377941633578634</v>
      </c>
      <c r="P25" s="14"/>
      <c r="Q25" s="14">
        <f>[6]FP!$U$18</f>
        <v>177215.30983000001</v>
      </c>
      <c r="R25" s="14">
        <f>[3]REG10!Q25</f>
        <v>146001.74676999997</v>
      </c>
      <c r="S25" s="14">
        <f>Q25-R25</f>
        <v>31213.563060000044</v>
      </c>
      <c r="T25" s="14">
        <f>S25/R25*100</f>
        <v>21.378896999891044</v>
      </c>
      <c r="U25" s="14"/>
      <c r="V25" s="14">
        <f>[7]FP!$U$18</f>
        <v>76699.775880000001</v>
      </c>
      <c r="W25" s="14">
        <f>[3]REG10!V25</f>
        <v>71727.248340000006</v>
      </c>
      <c r="X25" s="14">
        <f>V25-W25</f>
        <v>4972.5275399999955</v>
      </c>
      <c r="Y25" s="14">
        <f>X25/W25*100</f>
        <v>6.9325502582077645</v>
      </c>
      <c r="Z25" s="14"/>
      <c r="AA25" s="14">
        <f>[8]FP!$U$18</f>
        <v>141891.97269999998</v>
      </c>
      <c r="AB25" s="14">
        <f>[3]REG10!AA25</f>
        <v>135047.12167000002</v>
      </c>
      <c r="AC25" s="14">
        <f>AA25-AB25</f>
        <v>6844.8510299999616</v>
      </c>
      <c r="AD25" s="14">
        <f>AC25/AB25*100</f>
        <v>5.0684908684880972</v>
      </c>
      <c r="AE25" s="14"/>
      <c r="AF25" s="14">
        <f>[9]FP!$U$18</f>
        <v>276288.79589999997</v>
      </c>
      <c r="AG25" s="14">
        <f>[3]REG10!AF25</f>
        <v>272335.81805999996</v>
      </c>
      <c r="AH25" s="14">
        <f>AF25-AG25</f>
        <v>3952.9778400000068</v>
      </c>
      <c r="AI25" s="14">
        <f>AH25/AG25*100</f>
        <v>1.4515086073360728</v>
      </c>
      <c r="AJ25" s="14"/>
      <c r="AK25" s="14">
        <f>[10]FP!$U$18</f>
        <v>144841.27180000002</v>
      </c>
      <c r="AL25" s="14">
        <f>[3]REG10!AK25</f>
        <v>138446.68015999999</v>
      </c>
      <c r="AM25" s="14">
        <f>AK25-AL25</f>
        <v>6394.5916400000278</v>
      </c>
      <c r="AN25" s="14">
        <f>AM25/AL25*100</f>
        <v>4.6188118289365478</v>
      </c>
      <c r="AO25" s="14"/>
      <c r="AP25" s="14">
        <f t="shared" si="14"/>
        <v>1287967.2903399998</v>
      </c>
      <c r="AQ25" s="14">
        <f>M25+C25+H25+R25+W25+AB25+AG25+AL25</f>
        <v>1233024.7153400001</v>
      </c>
      <c r="AR25" s="14">
        <f>AP25-AQ25</f>
        <v>54942.574999999721</v>
      </c>
      <c r="AS25" s="14">
        <f>AR25/AQ25*100</f>
        <v>4.4559183864250107</v>
      </c>
      <c r="AW25" s="15"/>
      <c r="BB25" s="15"/>
      <c r="BG25" s="15"/>
    </row>
    <row r="26" spans="1:59" ht="14.25" customHeight="1" x14ac:dyDescent="0.2">
      <c r="A26" s="3" t="s">
        <v>27</v>
      </c>
      <c r="B26" s="14">
        <f>+ROUND(B25/B22*100,0)</f>
        <v>16</v>
      </c>
      <c r="C26" s="14">
        <f>[3]REG10!B26</f>
        <v>11</v>
      </c>
      <c r="D26" s="14"/>
      <c r="E26" s="14">
        <v>0</v>
      </c>
      <c r="F26" s="14"/>
      <c r="G26" s="14">
        <f>+ROUND(G25/G22*100,0)</f>
        <v>11</v>
      </c>
      <c r="H26" s="14">
        <f>[3]REG10!G26</f>
        <v>13</v>
      </c>
      <c r="I26" s="14"/>
      <c r="J26" s="14">
        <f>G26-H26</f>
        <v>-2</v>
      </c>
      <c r="K26" s="14"/>
      <c r="L26" s="14">
        <f>+ROUND(L25/L22*100,0)</f>
        <v>11</v>
      </c>
      <c r="M26" s="14">
        <f>[3]REG10!L26</f>
        <v>9</v>
      </c>
      <c r="N26" s="14"/>
      <c r="O26" s="14">
        <f>L26-M26</f>
        <v>2</v>
      </c>
      <c r="P26" s="14"/>
      <c r="Q26" s="14">
        <f>+ROUND(Q25/Q22*100,0)</f>
        <v>17</v>
      </c>
      <c r="R26" s="14">
        <f>[3]REG10!Q26</f>
        <v>13</v>
      </c>
      <c r="S26" s="14"/>
      <c r="T26" s="14">
        <f>Q26-R26</f>
        <v>4</v>
      </c>
      <c r="U26" s="14"/>
      <c r="V26" s="14">
        <f>+ROUND(V25/V22*100,0)</f>
        <v>11</v>
      </c>
      <c r="W26" s="14">
        <f>[3]REG10!V26</f>
        <v>10</v>
      </c>
      <c r="X26" s="14"/>
      <c r="Y26" s="14">
        <f>V26-W26</f>
        <v>1</v>
      </c>
      <c r="Z26" s="14"/>
      <c r="AA26" s="14">
        <f>+ROUND(AA25/AA22*100,0)</f>
        <v>10</v>
      </c>
      <c r="AB26" s="14">
        <f>[3]REG10!AA26</f>
        <v>8</v>
      </c>
      <c r="AC26" s="14"/>
      <c r="AD26" s="14">
        <f>AA26-AB26</f>
        <v>2</v>
      </c>
      <c r="AE26" s="14"/>
      <c r="AF26" s="14">
        <f>+ROUND(AF25/AF22*100,0)</f>
        <v>11</v>
      </c>
      <c r="AG26" s="14">
        <f>[3]REG10!AF26</f>
        <v>9</v>
      </c>
      <c r="AH26" s="14"/>
      <c r="AI26" s="14">
        <f>AF26-AG26</f>
        <v>2</v>
      </c>
      <c r="AJ26" s="14"/>
      <c r="AK26" s="14">
        <f>+ROUND(AK25/AK22*100,0)</f>
        <v>11</v>
      </c>
      <c r="AL26" s="14">
        <f>[3]REG10!AK26</f>
        <v>8</v>
      </c>
      <c r="AM26" s="14"/>
      <c r="AN26" s="14">
        <f>AK26-AL26</f>
        <v>3</v>
      </c>
      <c r="AO26" s="14"/>
      <c r="AP26" s="14">
        <f>ROUND((AP25/AP22*100),0)</f>
        <v>12</v>
      </c>
      <c r="AQ26" s="14">
        <f>ROUND((AQ25/AQ22*100),0)</f>
        <v>10</v>
      </c>
      <c r="AR26" s="14"/>
      <c r="AS26" s="14">
        <f>AP26-AQ26</f>
        <v>2</v>
      </c>
      <c r="AU26" s="15"/>
      <c r="AW26" s="15"/>
      <c r="AY26" s="15"/>
      <c r="AZ26" s="15"/>
      <c r="BB26" s="15"/>
      <c r="BD26" s="15"/>
      <c r="BE26" s="15"/>
      <c r="BG26" s="15"/>
    </row>
    <row r="27" spans="1:59" ht="14.25" customHeight="1" x14ac:dyDescent="0.2">
      <c r="A27" s="3" t="s">
        <v>29</v>
      </c>
      <c r="B27" s="14">
        <f>+B22-B23-B25</f>
        <v>-46440.585039999831</v>
      </c>
      <c r="C27" s="14">
        <f>[3]REG10!B27</f>
        <v>20657.269409999688</v>
      </c>
      <c r="D27" s="14">
        <f>B27-C27</f>
        <v>-67097.854449999519</v>
      </c>
      <c r="E27" s="14">
        <f>D27/C27*100</f>
        <v>-324.81473285873426</v>
      </c>
      <c r="F27" s="14"/>
      <c r="G27" s="14">
        <f>+G22-G23-G25</f>
        <v>34880.077880000041</v>
      </c>
      <c r="H27" s="14">
        <f>[3]REG10!G27</f>
        <v>12789.233289999946</v>
      </c>
      <c r="I27" s="14">
        <f>G27-H27</f>
        <v>22090.844590000095</v>
      </c>
      <c r="J27" s="14">
        <f>I27/H27*100</f>
        <v>172.73001507661286</v>
      </c>
      <c r="K27" s="14"/>
      <c r="L27" s="14">
        <f>+L22-L23-L25</f>
        <v>40517.378819999867</v>
      </c>
      <c r="M27" s="14">
        <f>[3]REG10!L27</f>
        <v>68064.834070000332</v>
      </c>
      <c r="N27" s="14">
        <f>L27-M27</f>
        <v>-27547.455250000465</v>
      </c>
      <c r="O27" s="14">
        <f>N27/M27*100</f>
        <v>-40.472375531937196</v>
      </c>
      <c r="P27" s="14"/>
      <c r="Q27" s="14">
        <f>+Q22-Q23-Q25</f>
        <v>11675.852610000089</v>
      </c>
      <c r="R27" s="14">
        <f>[3]REG10!Q27</f>
        <v>-28237.207130000112</v>
      </c>
      <c r="S27" s="14">
        <f>Q27-R27</f>
        <v>39913.059740000201</v>
      </c>
      <c r="T27" s="14">
        <v>-1</v>
      </c>
      <c r="U27" s="14"/>
      <c r="V27" s="14">
        <f>+V22-V23-V25</f>
        <v>27236.837479999958</v>
      </c>
      <c r="W27" s="14">
        <f>[3]REG10!V27</f>
        <v>32468.136469999954</v>
      </c>
      <c r="X27" s="14">
        <f>V27-W27</f>
        <v>-5231.2989899999957</v>
      </c>
      <c r="Y27" s="14">
        <f>X27/W27*100</f>
        <v>-16.112101151335352</v>
      </c>
      <c r="Z27" s="14"/>
      <c r="AA27" s="14">
        <f>+AA22-AA23-AA25</f>
        <v>48382.31329000002</v>
      </c>
      <c r="AB27" s="14">
        <f>[3]REG10!AA27</f>
        <v>48789.981919999933</v>
      </c>
      <c r="AC27" s="14">
        <f>AA27-AB27</f>
        <v>-407.66862999991281</v>
      </c>
      <c r="AD27" s="14">
        <f>AC27/AB27*100</f>
        <v>-0.8355580673679277</v>
      </c>
      <c r="AE27" s="14"/>
      <c r="AF27" s="14">
        <f>+AF22-AF23-AF25</f>
        <v>53682.039369999722</v>
      </c>
      <c r="AG27" s="14">
        <f>[3]REG10!AF27</f>
        <v>57157.644469999243</v>
      </c>
      <c r="AH27" s="14">
        <f>AF27-AG27</f>
        <v>-3475.6050999995205</v>
      </c>
      <c r="AI27" s="14">
        <f>AH27/AG27*100</f>
        <v>-6.0807353630952843</v>
      </c>
      <c r="AJ27" s="14"/>
      <c r="AK27" s="14">
        <f>+AK22-AK23-AK25</f>
        <v>57691.637130000134</v>
      </c>
      <c r="AL27" s="14">
        <f>[3]REG10!AK27</f>
        <v>74541.320519999834</v>
      </c>
      <c r="AM27" s="14">
        <f>AK27-AL27</f>
        <v>-16849.6833899997</v>
      </c>
      <c r="AN27" s="14">
        <f>AM27/AL27*100</f>
        <v>-22.604487380229386</v>
      </c>
      <c r="AO27" s="14"/>
      <c r="AP27" s="14">
        <f>AP22-AP23-AP25</f>
        <v>227625.55153999943</v>
      </c>
      <c r="AQ27" s="14">
        <f>AQ22-AQ23-AQ25</f>
        <v>286231.21301999642</v>
      </c>
      <c r="AR27" s="14">
        <f>AP27-AQ27</f>
        <v>-58605.661479996983</v>
      </c>
      <c r="AS27" s="14">
        <f>AR27/AQ27*100</f>
        <v>-20.474937328341873</v>
      </c>
      <c r="AW27" s="15"/>
      <c r="BB27" s="15"/>
      <c r="BG27" s="15"/>
    </row>
    <row r="28" spans="1:59" ht="14.25" customHeight="1" x14ac:dyDescent="0.2">
      <c r="A28" s="3" t="s">
        <v>30</v>
      </c>
      <c r="B28" s="14">
        <f>[2]FP!P21</f>
        <v>62171.417060000007</v>
      </c>
      <c r="C28" s="14">
        <f>[3]REG10!B28</f>
        <v>68250.497109999997</v>
      </c>
      <c r="D28" s="14">
        <f>B28-C28</f>
        <v>-6079.0800499999896</v>
      </c>
      <c r="E28" s="14">
        <f>D28/C28*100</f>
        <v>-8.9070121206623245</v>
      </c>
      <c r="F28" s="14"/>
      <c r="G28" s="14">
        <f>[4]FP!U21</f>
        <v>15309.7562</v>
      </c>
      <c r="H28" s="14">
        <f>[3]REG10!G28</f>
        <v>13238.858680000001</v>
      </c>
      <c r="I28" s="14">
        <f>G28-H28</f>
        <v>2070.8975199999986</v>
      </c>
      <c r="J28" s="14">
        <f>I28/H28*100</f>
        <v>15.642568366777054</v>
      </c>
      <c r="K28" s="14"/>
      <c r="L28" s="14">
        <f>[5]FP!U21</f>
        <v>85611.075680000009</v>
      </c>
      <c r="M28" s="14">
        <f>[3]REG10!L28</f>
        <v>89812.915659999999</v>
      </c>
      <c r="N28" s="14">
        <f>L28-M28</f>
        <v>-4201.8399799999897</v>
      </c>
      <c r="O28" s="14">
        <f>N28/M28*100</f>
        <v>-4.6784362239242663</v>
      </c>
      <c r="P28" s="14"/>
      <c r="Q28" s="14">
        <f>[6]FP!U21</f>
        <v>27527.520660000002</v>
      </c>
      <c r="R28" s="14">
        <f>[3]REG10!Q28</f>
        <v>19779.009460000001</v>
      </c>
      <c r="S28" s="14">
        <f>Q28-R28</f>
        <v>7748.5112000000008</v>
      </c>
      <c r="T28" s="14">
        <f>S28/R28*100</f>
        <v>39.175425926511494</v>
      </c>
      <c r="U28" s="14"/>
      <c r="V28" s="14">
        <f>[7]FP!U21</f>
        <v>19311.378660000002</v>
      </c>
      <c r="W28" s="14">
        <f>[3]REG10!V28</f>
        <v>16868.779149999998</v>
      </c>
      <c r="X28" s="14">
        <f>V28-W28</f>
        <v>2442.5995100000036</v>
      </c>
      <c r="Y28" s="14">
        <f>X28/W28*100</f>
        <v>14.480001713698432</v>
      </c>
      <c r="Z28" s="14"/>
      <c r="AA28" s="14">
        <f>[8]FP!U21</f>
        <v>17726.545709999999</v>
      </c>
      <c r="AB28" s="14">
        <f>[3]REG10!AA28</f>
        <v>18145.0677</v>
      </c>
      <c r="AC28" s="14">
        <f>AA28-AB28</f>
        <v>-418.5219900000011</v>
      </c>
      <c r="AD28" s="14">
        <f>AC28/AB28*100</f>
        <v>-2.3065330861234599</v>
      </c>
      <c r="AE28" s="14"/>
      <c r="AF28" s="14">
        <f>[9]FP!U21</f>
        <v>111412.55356000001</v>
      </c>
      <c r="AG28" s="14">
        <f>[3]REG10!AF28</f>
        <v>116690.31836999999</v>
      </c>
      <c r="AH28" s="14">
        <f>AF28-AG28</f>
        <v>-5277.7648099999788</v>
      </c>
      <c r="AI28" s="14">
        <f>AH28/AG28*100</f>
        <v>-4.522881489846756</v>
      </c>
      <c r="AJ28" s="14"/>
      <c r="AK28" s="14">
        <f>[10]FP!U21</f>
        <v>53483.584010000006</v>
      </c>
      <c r="AL28" s="14">
        <f>[3]REG10!AK28</f>
        <v>50962.036609999996</v>
      </c>
      <c r="AM28" s="14">
        <f>AK28-AL28</f>
        <v>2521.5474000000104</v>
      </c>
      <c r="AN28" s="14">
        <f>AM28/AL28*100</f>
        <v>4.9478937023196234</v>
      </c>
      <c r="AO28" s="14"/>
      <c r="AP28" s="14">
        <f>L28+B28+G28+Q28+V28+AA28+AF28+AK28</f>
        <v>392553.83154000004</v>
      </c>
      <c r="AQ28" s="14">
        <f>M28+C28+H28+R28+W28+AB28+AG28+AL28</f>
        <v>393747.48274000001</v>
      </c>
      <c r="AR28" s="14">
        <f>AP28-AQ28</f>
        <v>-1193.6511999999639</v>
      </c>
      <c r="AS28" s="14">
        <f>AR28/AQ28*100</f>
        <v>-0.30315144917082748</v>
      </c>
      <c r="AW28" s="15"/>
      <c r="BB28" s="15"/>
      <c r="BG28" s="15"/>
    </row>
    <row r="29" spans="1:59" ht="14.25" customHeight="1" x14ac:dyDescent="0.2">
      <c r="A29" s="3" t="s">
        <v>31</v>
      </c>
      <c r="B29" s="14">
        <f>[2]FP!P22</f>
        <v>13315.79162</v>
      </c>
      <c r="C29" s="14">
        <f>[3]REG10!B29</f>
        <v>12177.19836</v>
      </c>
      <c r="D29" s="14">
        <f>B29-C29</f>
        <v>1138.5932599999996</v>
      </c>
      <c r="E29" s="14">
        <f>D29/C29*100</f>
        <v>9.3502070537019613</v>
      </c>
      <c r="F29" s="14"/>
      <c r="G29" s="14">
        <f>[4]FP!U22</f>
        <v>8512.4617400000006</v>
      </c>
      <c r="H29" s="14">
        <f>[3]REG10!G29</f>
        <v>7560.941780000001</v>
      </c>
      <c r="I29" s="14">
        <f>G29-H29</f>
        <v>951.51995999999963</v>
      </c>
      <c r="J29" s="14">
        <f>I29/H29*100</f>
        <v>12.584675132890647</v>
      </c>
      <c r="K29" s="14"/>
      <c r="L29" s="14">
        <f>[5]FP!U22</f>
        <v>27144.47279</v>
      </c>
      <c r="M29" s="14">
        <f>[3]REG10!L29</f>
        <v>17362.321169999999</v>
      </c>
      <c r="N29" s="14">
        <f>L29-M29</f>
        <v>9782.1516200000005</v>
      </c>
      <c r="O29" s="14">
        <f>N29/M29*100</f>
        <v>56.341266379188873</v>
      </c>
      <c r="P29" s="14"/>
      <c r="Q29" s="14">
        <f>[6]FP!U22</f>
        <v>6674.2844000000005</v>
      </c>
      <c r="R29" s="14">
        <f>[3]REG10!Q29</f>
        <v>8214.6934699999983</v>
      </c>
      <c r="S29" s="14">
        <f>Q29-R29</f>
        <v>-1540.4090699999979</v>
      </c>
      <c r="T29" s="14">
        <f>S29/R29*100</f>
        <v>-18.751875229739987</v>
      </c>
      <c r="U29" s="14"/>
      <c r="V29" s="14">
        <f>[7]FP!U22</f>
        <v>4154.7548799999995</v>
      </c>
      <c r="W29" s="14">
        <f>[3]REG10!V29</f>
        <v>3789.5898999999999</v>
      </c>
      <c r="X29" s="14">
        <f>V29-W29</f>
        <v>365.16497999999956</v>
      </c>
      <c r="Y29" s="14">
        <f>X29/W29*100</f>
        <v>9.6360025658712996</v>
      </c>
      <c r="Z29" s="14"/>
      <c r="AA29" s="14">
        <f>[8]FP!U22</f>
        <v>172.17456999999999</v>
      </c>
      <c r="AB29" s="14">
        <f>[3]REG10!AA29</f>
        <v>6.8834799999999996</v>
      </c>
      <c r="AC29" s="14">
        <f>AA29-AB29</f>
        <v>165.29109</v>
      </c>
      <c r="AD29" s="14"/>
      <c r="AE29" s="14"/>
      <c r="AF29" s="14">
        <f>[9]FP!U22</f>
        <v>47038.377569999997</v>
      </c>
      <c r="AG29" s="14">
        <f>[3]REG10!AF29</f>
        <v>46027.82058</v>
      </c>
      <c r="AH29" s="14">
        <f>AF29-AG29</f>
        <v>1010.5569899999973</v>
      </c>
      <c r="AI29" s="14">
        <f>AH29/AG29*100</f>
        <v>2.1955351725671415</v>
      </c>
      <c r="AJ29" s="14"/>
      <c r="AK29" s="14">
        <f>[10]FP!U22</f>
        <v>32318.649089999999</v>
      </c>
      <c r="AL29" s="14">
        <f>[3]REG10!AK29</f>
        <v>23162.407249999997</v>
      </c>
      <c r="AM29" s="14">
        <f>AK29-AL29</f>
        <v>9156.2418400000024</v>
      </c>
      <c r="AN29" s="14">
        <f>AM29/AL29*100</f>
        <v>39.530614159286074</v>
      </c>
      <c r="AO29" s="14"/>
      <c r="AP29" s="14">
        <f>L29+B29+G29+Q29+V29+AA29+AF29+AK29</f>
        <v>139330.96666000001</v>
      </c>
      <c r="AQ29" s="14">
        <f>M29+C29+H29+R29+W29+AB29+AG29+AL29</f>
        <v>118301.85598999998</v>
      </c>
      <c r="AR29" s="14">
        <f>AP29-AQ29</f>
        <v>21029.110670000024</v>
      </c>
      <c r="AS29" s="14">
        <f>AR29/AQ29*100</f>
        <v>17.775807905987211</v>
      </c>
      <c r="AW29" s="15"/>
      <c r="BB29" s="15"/>
      <c r="BG29" s="15"/>
    </row>
    <row r="30" spans="1:59" ht="14.25" customHeight="1" x14ac:dyDescent="0.2">
      <c r="A30" s="3" t="s">
        <v>32</v>
      </c>
      <c r="B30" s="14">
        <f>+B27-B28-B29</f>
        <v>-121927.79371999984</v>
      </c>
      <c r="C30" s="14">
        <f>[3]REG10!B30</f>
        <v>-59770.426060000311</v>
      </c>
      <c r="D30" s="14">
        <f>B30-C30</f>
        <v>-62157.367659999531</v>
      </c>
      <c r="E30" s="14">
        <f>D30/C30*100</f>
        <v>103.99351612050263</v>
      </c>
      <c r="F30" s="14"/>
      <c r="G30" s="14">
        <f>+G27-G28-G29</f>
        <v>11057.85994000004</v>
      </c>
      <c r="H30" s="14">
        <f>[3]REG10!G30</f>
        <v>-8010.5671700000566</v>
      </c>
      <c r="I30" s="14">
        <f>G30-H30</f>
        <v>19068.427110000099</v>
      </c>
      <c r="J30" s="14">
        <f>I30/H30*100</f>
        <v>-238.04091152761612</v>
      </c>
      <c r="K30" s="14"/>
      <c r="L30" s="14">
        <f>+L27-L28-L29</f>
        <v>-72238.169650000142</v>
      </c>
      <c r="M30" s="14">
        <f>[3]REG10!L30</f>
        <v>-39110.402759999663</v>
      </c>
      <c r="N30" s="14">
        <f>L30-M30</f>
        <v>-33127.766890000479</v>
      </c>
      <c r="O30" s="14">
        <f>N30/M30*100</f>
        <v>84.703210788414708</v>
      </c>
      <c r="P30" s="14"/>
      <c r="Q30" s="14">
        <f>+Q27-Q28-Q29</f>
        <v>-22525.952449999913</v>
      </c>
      <c r="R30" s="14">
        <f>[3]REG10!Q30</f>
        <v>-56230.910060000111</v>
      </c>
      <c r="S30" s="14">
        <f>Q30-R30</f>
        <v>33704.957610000201</v>
      </c>
      <c r="T30" s="14">
        <f>S30/R30*100</f>
        <v>-59.940266970667864</v>
      </c>
      <c r="U30" s="14"/>
      <c r="V30" s="14">
        <f>+V27-V28-V29</f>
        <v>3770.7039399999567</v>
      </c>
      <c r="W30" s="14">
        <f>[3]REG10!V30</f>
        <v>11809.767419999956</v>
      </c>
      <c r="X30" s="14">
        <f>V30-W30</f>
        <v>-8039.0634799999998</v>
      </c>
      <c r="Y30" s="14">
        <f>X30/W30*100</f>
        <v>-68.071310755754325</v>
      </c>
      <c r="Z30" s="14"/>
      <c r="AA30" s="14">
        <f>+AA27-AA28-AA29</f>
        <v>30483.593010000022</v>
      </c>
      <c r="AB30" s="14">
        <f>[3]REG10!AA30</f>
        <v>30638.030739999933</v>
      </c>
      <c r="AC30" s="14">
        <f>AA30-AB30</f>
        <v>-154.43772999991052</v>
      </c>
      <c r="AD30" s="14">
        <f>AC30/AB30*100</f>
        <v>-0.50407198592656954</v>
      </c>
      <c r="AE30" s="14"/>
      <c r="AF30" s="14">
        <f>+AF27-AF28-AF29</f>
        <v>-104768.89176000029</v>
      </c>
      <c r="AG30" s="14">
        <f>[3]REG10!AF30</f>
        <v>-105560.49448000075</v>
      </c>
      <c r="AH30" s="14">
        <f>AF30-AG30</f>
        <v>791.60272000046098</v>
      </c>
      <c r="AI30" s="14">
        <f>AH30/AG30*100</f>
        <v>-0.74990433106623633</v>
      </c>
      <c r="AJ30" s="14"/>
      <c r="AK30" s="14">
        <f>+AK27-AK28-AK29</f>
        <v>-28110.595969999871</v>
      </c>
      <c r="AL30" s="14">
        <f>[3]REG10!AK30</f>
        <v>416.87665999984165</v>
      </c>
      <c r="AM30" s="14">
        <f>AK30-AL30</f>
        <v>-28527.472629999713</v>
      </c>
      <c r="AN30" s="14">
        <f>AM30/AL30*100</f>
        <v>-6843.1445958165541</v>
      </c>
      <c r="AO30" s="14"/>
      <c r="AP30" s="14">
        <f>AP27-AP28-AP29</f>
        <v>-304259.24666000064</v>
      </c>
      <c r="AQ30" s="14">
        <f>AQ27-AQ28-AQ29</f>
        <v>-225818.12571000357</v>
      </c>
      <c r="AR30" s="14">
        <f>AP30-AQ30</f>
        <v>-78441.120949997072</v>
      </c>
      <c r="AS30" s="14">
        <f>AR30/AQ30*100</f>
        <v>34.736414848616462</v>
      </c>
    </row>
    <row r="31" spans="1:59" ht="14.25" customHeight="1" x14ac:dyDescent="0.2">
      <c r="A31" s="3" t="s">
        <v>27</v>
      </c>
      <c r="B31" s="14">
        <f>+ROUND(B30/B22*100,0)</f>
        <v>-9</v>
      </c>
      <c r="C31" s="14">
        <f>[3]REG10!B31</f>
        <v>-3</v>
      </c>
      <c r="D31" s="14"/>
      <c r="E31" s="14">
        <f>B31-C31</f>
        <v>-6</v>
      </c>
      <c r="F31" s="14"/>
      <c r="G31" s="14">
        <f>+ROUND(G30/G22*100,0)</f>
        <v>4</v>
      </c>
      <c r="H31" s="14">
        <f>[3]REG10!G31</f>
        <v>-3</v>
      </c>
      <c r="I31" s="14"/>
      <c r="J31" s="14">
        <f>G31-H31</f>
        <v>7</v>
      </c>
      <c r="K31" s="14"/>
      <c r="L31" s="14">
        <f>+ROUND(L30/L22*100,0)</f>
        <v>-4</v>
      </c>
      <c r="M31" s="14">
        <f>[3]REG10!L31</f>
        <v>-2</v>
      </c>
      <c r="N31" s="14"/>
      <c r="O31" s="14">
        <f>L31-M31</f>
        <v>-2</v>
      </c>
      <c r="P31" s="14"/>
      <c r="Q31" s="14">
        <f>+ROUND(Q30/Q22*100,0)</f>
        <v>-2</v>
      </c>
      <c r="R31" s="14">
        <f>[3]REG10!Q31</f>
        <v>-5</v>
      </c>
      <c r="S31" s="14"/>
      <c r="T31" s="14">
        <f>Q31-R31</f>
        <v>3</v>
      </c>
      <c r="U31" s="14"/>
      <c r="V31" s="14">
        <f>+ROUND(V30/V22*100,0)</f>
        <v>1</v>
      </c>
      <c r="W31" s="14">
        <f>[3]REG10!V31</f>
        <v>2</v>
      </c>
      <c r="X31" s="14"/>
      <c r="Y31" s="14">
        <f>V31-W31</f>
        <v>-1</v>
      </c>
      <c r="Z31" s="14"/>
      <c r="AA31" s="14">
        <f>+ROUND(AA30/AA22*100,0)</f>
        <v>2</v>
      </c>
      <c r="AB31" s="14">
        <f>[3]REG10!AA31</f>
        <v>2</v>
      </c>
      <c r="AC31" s="14"/>
      <c r="AD31" s="14">
        <f>AA31-AB31</f>
        <v>0</v>
      </c>
      <c r="AE31" s="14"/>
      <c r="AF31" s="14">
        <f>+ROUND(AF30/AF22*100,0)</f>
        <v>-4</v>
      </c>
      <c r="AG31" s="14">
        <f>[3]REG10!AF31</f>
        <v>-3</v>
      </c>
      <c r="AH31" s="14"/>
      <c r="AI31" s="14">
        <f>AF31-AG31</f>
        <v>-1</v>
      </c>
      <c r="AJ31" s="14"/>
      <c r="AK31" s="14">
        <f>+ROUND(AK30/AK22*100,0)</f>
        <v>-2</v>
      </c>
      <c r="AL31" s="14">
        <f>[3]REG10!AK31</f>
        <v>0</v>
      </c>
      <c r="AM31" s="14"/>
      <c r="AN31" s="14">
        <f>AK31-AL31</f>
        <v>-2</v>
      </c>
      <c r="AO31" s="14"/>
      <c r="AP31" s="14">
        <f>ROUND((AP30/AP22*100),0)</f>
        <v>-3</v>
      </c>
      <c r="AQ31" s="14">
        <f>ROUND((AQ30/AQ22*100),0)</f>
        <v>-2</v>
      </c>
      <c r="AR31" s="14"/>
      <c r="AS31" s="14">
        <f>AP31-AQ31</f>
        <v>-1</v>
      </c>
    </row>
    <row r="32" spans="1:59" ht="14.25" customHeight="1" x14ac:dyDescent="0.2">
      <c r="A32" s="3" t="s">
        <v>33</v>
      </c>
      <c r="B32" s="14">
        <f>[2]FP!$U$25</f>
        <v>0</v>
      </c>
      <c r="C32" s="14">
        <f>[3]REG10!B32</f>
        <v>0</v>
      </c>
      <c r="D32" s="14">
        <f>B32-C32</f>
        <v>0</v>
      </c>
      <c r="E32" s="14"/>
      <c r="F32" s="14"/>
      <c r="G32" s="14">
        <f>[4]FP!$U$25</f>
        <v>0</v>
      </c>
      <c r="H32" s="14">
        <f>[3]REG10!G32</f>
        <v>0</v>
      </c>
      <c r="I32" s="14">
        <f>G32-H32</f>
        <v>0</v>
      </c>
      <c r="J32" s="14"/>
      <c r="K32" s="14"/>
      <c r="L32" s="14">
        <f>[5]FP!$U$25</f>
        <v>0</v>
      </c>
      <c r="M32" s="14">
        <f>[3]REG10!L32</f>
        <v>0</v>
      </c>
      <c r="N32" s="14">
        <f>L32-M32</f>
        <v>0</v>
      </c>
      <c r="O32" s="14"/>
      <c r="P32" s="14"/>
      <c r="Q32" s="14">
        <f>[6]FP!$U$25</f>
        <v>0</v>
      </c>
      <c r="R32" s="14">
        <f>[3]REG10!Q32</f>
        <v>0</v>
      </c>
      <c r="S32" s="14">
        <f>Q32-R32</f>
        <v>0</v>
      </c>
      <c r="T32" s="14"/>
      <c r="U32" s="14"/>
      <c r="V32" s="14">
        <f>[7]FP!$U$25</f>
        <v>0</v>
      </c>
      <c r="W32" s="14">
        <f>[3]REG10!V32</f>
        <v>0</v>
      </c>
      <c r="X32" s="14">
        <f>V32-W32</f>
        <v>0</v>
      </c>
      <c r="Y32" s="14">
        <f>V32-W32</f>
        <v>0</v>
      </c>
      <c r="Z32" s="14"/>
      <c r="AA32" s="14">
        <f>[8]FP!$U$25</f>
        <v>325.20240999999999</v>
      </c>
      <c r="AB32" s="14">
        <f>[3]REG10!AA32</f>
        <v>234.30484000000001</v>
      </c>
      <c r="AC32" s="14">
        <f>AA32-AB32</f>
        <v>90.897569999999973</v>
      </c>
      <c r="AD32" s="14">
        <f>AC32/AB32*100</f>
        <v>38.794576330561483</v>
      </c>
      <c r="AE32" s="14"/>
      <c r="AF32" s="14">
        <f>[9]FP!$U$25</f>
        <v>0</v>
      </c>
      <c r="AG32" s="14">
        <f>[3]REG10!AF32</f>
        <v>0</v>
      </c>
      <c r="AH32" s="14">
        <f>AF32-AG32</f>
        <v>0</v>
      </c>
      <c r="AI32" s="14">
        <f>AF32-AG32</f>
        <v>0</v>
      </c>
      <c r="AJ32" s="14"/>
      <c r="AK32" s="14">
        <f>[10]FP!$U$25</f>
        <v>0</v>
      </c>
      <c r="AL32" s="14">
        <f>[3]REG10!AK32</f>
        <v>0</v>
      </c>
      <c r="AM32" s="14">
        <f>AK32-AL32</f>
        <v>0</v>
      </c>
      <c r="AN32" s="14">
        <f>AK32-AL32</f>
        <v>0</v>
      </c>
      <c r="AO32" s="14"/>
      <c r="AP32" s="14">
        <f>L32+B32+G32+Q32+V32+AA32+AF32+AK32</f>
        <v>325.20240999999999</v>
      </c>
      <c r="AQ32" s="14">
        <f>M32+C32+H32+R32+W32+AB32+AG32+AL32</f>
        <v>234.30484000000001</v>
      </c>
      <c r="AR32" s="14">
        <f>AP32-AQ32</f>
        <v>90.897569999999973</v>
      </c>
      <c r="AS32" s="14">
        <f>AR32/AQ32*100</f>
        <v>38.794576330561483</v>
      </c>
      <c r="AW32" s="15"/>
      <c r="BB32" s="15"/>
      <c r="BG32" s="15"/>
    </row>
    <row r="33" spans="1:59" ht="14.25" customHeight="1" x14ac:dyDescent="0.2">
      <c r="A33" s="3" t="s">
        <v>34</v>
      </c>
      <c r="B33" s="14">
        <f>+B30-B32</f>
        <v>-121927.79371999984</v>
      </c>
      <c r="C33" s="14">
        <f>[3]REG10!B33</f>
        <v>-59770.426060000311</v>
      </c>
      <c r="D33" s="14">
        <f>B33-C33</f>
        <v>-62157.367659999531</v>
      </c>
      <c r="E33" s="14">
        <f>D33/C33*100</f>
        <v>103.99351612050263</v>
      </c>
      <c r="F33" s="14"/>
      <c r="G33" s="14">
        <f>+G30-G32</f>
        <v>11057.85994000004</v>
      </c>
      <c r="H33" s="14">
        <f>[3]REG10!G33</f>
        <v>-8010.5671700000566</v>
      </c>
      <c r="I33" s="14">
        <f>G33-H33</f>
        <v>19068.427110000099</v>
      </c>
      <c r="J33" s="14">
        <f>I33/H33*100</f>
        <v>-238.04091152761612</v>
      </c>
      <c r="K33" s="14"/>
      <c r="L33" s="14">
        <f>+L30-L32</f>
        <v>-72238.169650000142</v>
      </c>
      <c r="M33" s="14">
        <f>[3]REG10!L33</f>
        <v>-39110.402759999663</v>
      </c>
      <c r="N33" s="14">
        <f>L33-M33</f>
        <v>-33127.766890000479</v>
      </c>
      <c r="O33" s="14">
        <f>N33/M33*100</f>
        <v>84.703210788414708</v>
      </c>
      <c r="P33" s="14"/>
      <c r="Q33" s="14">
        <f>+Q30-Q32</f>
        <v>-22525.952449999913</v>
      </c>
      <c r="R33" s="14">
        <f>[3]REG10!Q33</f>
        <v>-56230.910060000111</v>
      </c>
      <c r="S33" s="14">
        <f>Q33-R33</f>
        <v>33704.957610000201</v>
      </c>
      <c r="T33" s="14">
        <f>S33/R33*100</f>
        <v>-59.940266970667864</v>
      </c>
      <c r="U33" s="14"/>
      <c r="V33" s="14">
        <f>+V30-V32</f>
        <v>3770.7039399999567</v>
      </c>
      <c r="W33" s="14">
        <f>[3]REG10!V33</f>
        <v>11809.767419999956</v>
      </c>
      <c r="X33" s="14">
        <f>V33-W33</f>
        <v>-8039.0634799999998</v>
      </c>
      <c r="Y33" s="14">
        <f>X33/W33*100</f>
        <v>-68.071310755754325</v>
      </c>
      <c r="Z33" s="14"/>
      <c r="AA33" s="14">
        <f>+AA30-AA32</f>
        <v>30158.390600000021</v>
      </c>
      <c r="AB33" s="14">
        <f>[3]REG10!AA33</f>
        <v>30403.725899999932</v>
      </c>
      <c r="AC33" s="14">
        <f>AA33-AB33</f>
        <v>-245.33529999991151</v>
      </c>
      <c r="AD33" s="14">
        <f>AC33/AB33*100</f>
        <v>-0.80692511439827208</v>
      </c>
      <c r="AE33" s="14"/>
      <c r="AF33" s="14">
        <f>+AF30-AF32</f>
        <v>-104768.89176000029</v>
      </c>
      <c r="AG33" s="14">
        <f>[3]REG10!AF33</f>
        <v>-105560.49448000075</v>
      </c>
      <c r="AH33" s="14">
        <f>AF33-AG33</f>
        <v>791.60272000046098</v>
      </c>
      <c r="AI33" s="14">
        <f>AH33/AG33*100</f>
        <v>-0.74990433106623633</v>
      </c>
      <c r="AJ33" s="14"/>
      <c r="AK33" s="14">
        <f>+AK30-AK32</f>
        <v>-28110.595969999871</v>
      </c>
      <c r="AL33" s="14">
        <f>[3]REG10!AK33</f>
        <v>416.87665999984165</v>
      </c>
      <c r="AM33" s="14">
        <f>AK33-AL33</f>
        <v>-28527.472629999713</v>
      </c>
      <c r="AN33" s="14">
        <f>AM33/AL33*100</f>
        <v>-6843.1445958165541</v>
      </c>
      <c r="AO33" s="14"/>
      <c r="AP33" s="14">
        <f>AP27-AP28-AP29-AP32</f>
        <v>-304584.44907000067</v>
      </c>
      <c r="AQ33" s="14">
        <f>AQ27-AQ28-AQ29-AQ32</f>
        <v>-226052.43055000357</v>
      </c>
      <c r="AR33" s="14">
        <f>AP33-AQ33</f>
        <v>-78532.018519997102</v>
      </c>
      <c r="AS33" s="14">
        <f>AR33/AQ33*100</f>
        <v>34.740621159844395</v>
      </c>
      <c r="AW33" s="15"/>
      <c r="BB33" s="15"/>
      <c r="BG33" s="15"/>
    </row>
    <row r="34" spans="1:59" ht="14.25" customHeight="1" x14ac:dyDescent="0.2">
      <c r="A34" s="3" t="s">
        <v>27</v>
      </c>
      <c r="B34" s="14">
        <f>+ROUND(B33/B22*100,0)</f>
        <v>-9</v>
      </c>
      <c r="C34" s="14">
        <f>[3]REG10!B34</f>
        <v>-3</v>
      </c>
      <c r="D34" s="14"/>
      <c r="E34" s="14">
        <f>B34-C34</f>
        <v>-6</v>
      </c>
      <c r="F34" s="14"/>
      <c r="G34" s="14">
        <f>+ROUND(G33/G22*100,0)</f>
        <v>4</v>
      </c>
      <c r="H34" s="14">
        <f>[3]REG10!G34</f>
        <v>-3</v>
      </c>
      <c r="I34" s="14"/>
      <c r="J34" s="14">
        <f>G34-H34</f>
        <v>7</v>
      </c>
      <c r="K34" s="14"/>
      <c r="L34" s="14">
        <f>+ROUND(L33/L22*100,0)</f>
        <v>-4</v>
      </c>
      <c r="M34" s="14">
        <f>[3]REG10!L34</f>
        <v>-2</v>
      </c>
      <c r="N34" s="14"/>
      <c r="O34" s="14">
        <f>L34-M34</f>
        <v>-2</v>
      </c>
      <c r="P34" s="14"/>
      <c r="Q34" s="14">
        <f>+ROUND(Q33/Q22*100,0)</f>
        <v>-2</v>
      </c>
      <c r="R34" s="14">
        <f>[3]REG10!Q34</f>
        <v>-5</v>
      </c>
      <c r="S34" s="14"/>
      <c r="T34" s="14">
        <f>Q34-R34</f>
        <v>3</v>
      </c>
      <c r="U34" s="14"/>
      <c r="V34" s="14">
        <f>+ROUND(V33/V22*100,0)</f>
        <v>1</v>
      </c>
      <c r="W34" s="14">
        <f>[3]REG10!V34</f>
        <v>2</v>
      </c>
      <c r="X34" s="14"/>
      <c r="Y34" s="14">
        <f>V34-W34</f>
        <v>-1</v>
      </c>
      <c r="Z34" s="14"/>
      <c r="AA34" s="14">
        <f>+ROUND(AA33/AA22*100,0)</f>
        <v>2</v>
      </c>
      <c r="AB34" s="14">
        <f>[3]REG10!AA34</f>
        <v>2</v>
      </c>
      <c r="AC34" s="14"/>
      <c r="AD34" s="14">
        <f>AA34-AB34</f>
        <v>0</v>
      </c>
      <c r="AE34" s="14"/>
      <c r="AF34" s="14">
        <f>+ROUND(AF33/AF22*100,0)</f>
        <v>-4</v>
      </c>
      <c r="AG34" s="14">
        <f>[3]REG10!AF34</f>
        <v>-3</v>
      </c>
      <c r="AH34" s="14"/>
      <c r="AI34" s="14">
        <f>AF34-AG34</f>
        <v>-1</v>
      </c>
      <c r="AJ34" s="14"/>
      <c r="AK34" s="14">
        <f>+ROUND(AK33/AK22*100,0)</f>
        <v>-2</v>
      </c>
      <c r="AL34" s="14">
        <f>[3]REG10!AK34</f>
        <v>0</v>
      </c>
      <c r="AM34" s="14"/>
      <c r="AN34" s="14">
        <f>AK34-AL34</f>
        <v>-2</v>
      </c>
      <c r="AO34" s="14"/>
      <c r="AP34" s="14">
        <f>ROUND((AP33/AP22*100),0)</f>
        <v>-3</v>
      </c>
      <c r="AQ34" s="14">
        <f>ROUND((AQ33/AQ22*100),0)</f>
        <v>-2</v>
      </c>
      <c r="AR34" s="14"/>
      <c r="AS34" s="14">
        <f>AP34-AQ34</f>
        <v>-1</v>
      </c>
      <c r="AU34" s="15"/>
      <c r="AW34" s="15"/>
      <c r="AY34" s="15"/>
      <c r="AZ34" s="15"/>
      <c r="BB34" s="15"/>
      <c r="BD34" s="15"/>
      <c r="BE34" s="15"/>
      <c r="BG34" s="15"/>
    </row>
    <row r="35" spans="1:59" ht="13.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</row>
    <row r="36" spans="1:59" ht="15.75" x14ac:dyDescent="0.25">
      <c r="A36" s="1" t="s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</row>
    <row r="37" spans="1:59" ht="9.9499999999999993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8" t="s">
        <v>1</v>
      </c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</row>
    <row r="38" spans="1:59" ht="15" customHeight="1" x14ac:dyDescent="0.2">
      <c r="A38" s="3" t="s">
        <v>36</v>
      </c>
      <c r="B38" s="14">
        <f>[2]FP!P31</f>
        <v>250684.29</v>
      </c>
      <c r="C38" s="14">
        <f>[3]REG10!B38</f>
        <v>296937.38</v>
      </c>
      <c r="D38" s="14">
        <f>B38-C38</f>
        <v>-46253.09</v>
      </c>
      <c r="E38" s="14">
        <f>D38/C38*100</f>
        <v>-15.576715198335755</v>
      </c>
      <c r="F38" s="14"/>
      <c r="G38" s="14">
        <f>[4]FP!U31</f>
        <v>29883.61</v>
      </c>
      <c r="H38" s="14">
        <f>[3]REG10!G38</f>
        <v>18499.09</v>
      </c>
      <c r="I38" s="14">
        <f>G38-H38</f>
        <v>11384.52</v>
      </c>
      <c r="J38" s="14">
        <f>I38/H38*100</f>
        <v>61.540973096514485</v>
      </c>
      <c r="K38" s="14"/>
      <c r="L38" s="14">
        <f>[5]FP!U31</f>
        <v>193008.24</v>
      </c>
      <c r="M38" s="14">
        <f>[3]REG10!L38</f>
        <v>51656.67</v>
      </c>
      <c r="N38" s="14">
        <f>L38-M38</f>
        <v>141351.57</v>
      </c>
      <c r="O38" s="14">
        <f>N38/M38*100</f>
        <v>273.63662814501981</v>
      </c>
      <c r="P38" s="14"/>
      <c r="Q38" s="14">
        <f>[6]FP!U31</f>
        <v>105848.69</v>
      </c>
      <c r="R38" s="14">
        <f>[3]REG10!Q38</f>
        <v>103104.41</v>
      </c>
      <c r="S38" s="14">
        <f>Q38-R38</f>
        <v>2744.2799999999988</v>
      </c>
      <c r="T38" s="14">
        <f>S38/R38*100</f>
        <v>2.6616514269370231</v>
      </c>
      <c r="U38" s="14"/>
      <c r="V38" s="14">
        <f>[7]FP!U31</f>
        <v>71755.789999999994</v>
      </c>
      <c r="W38" s="14">
        <f>[3]REG10!V38</f>
        <v>14773.91</v>
      </c>
      <c r="X38" s="14">
        <f>V38-W38</f>
        <v>56981.87999999999</v>
      </c>
      <c r="Y38" s="14">
        <f>X38/W38*100</f>
        <v>385.69261624038586</v>
      </c>
      <c r="Z38" s="14"/>
      <c r="AA38" s="14">
        <f>[8]FP!U31</f>
        <v>94970.240000000005</v>
      </c>
      <c r="AB38" s="14">
        <f>[3]REG10!AA38</f>
        <v>276240.25</v>
      </c>
      <c r="AC38" s="14">
        <f>AA38-AB38</f>
        <v>-181270.01</v>
      </c>
      <c r="AD38" s="14">
        <f>AC38/AB38*100</f>
        <v>-65.620419182215485</v>
      </c>
      <c r="AE38" s="14"/>
      <c r="AF38" s="14">
        <f>[9]FP!U31</f>
        <v>339395.61</v>
      </c>
      <c r="AG38" s="14">
        <f>[3]REG10!AF38</f>
        <v>306569.78000000003</v>
      </c>
      <c r="AH38" s="14">
        <f>AF38-AG38</f>
        <v>32825.829999999958</v>
      </c>
      <c r="AI38" s="14">
        <f>AH38/AG38*100</f>
        <v>10.707457858370761</v>
      </c>
      <c r="AJ38" s="14"/>
      <c r="AK38" s="14">
        <f>[10]FP!U31</f>
        <v>198676.18</v>
      </c>
      <c r="AL38" s="14">
        <f>[3]REG10!AK38</f>
        <v>238245.11</v>
      </c>
      <c r="AM38" s="14">
        <f>AK38-AL38</f>
        <v>-39568.929999999993</v>
      </c>
      <c r="AN38" s="14">
        <f>AM38/AL38*100</f>
        <v>-16.608496182775795</v>
      </c>
      <c r="AO38" s="14"/>
      <c r="AP38" s="14">
        <f t="shared" ref="AP38:AQ40" si="19">L38+B38+G38+Q38+V38+AA38+AF38+AK38</f>
        <v>1284222.6500000001</v>
      </c>
      <c r="AQ38" s="14">
        <f t="shared" si="19"/>
        <v>1306026.6000000001</v>
      </c>
      <c r="AR38" s="14">
        <f>AP38-AQ38</f>
        <v>-21803.949999999953</v>
      </c>
      <c r="AS38" s="14">
        <f>AR38/AQ38*100</f>
        <v>-1.66948743616707</v>
      </c>
      <c r="AW38" s="15"/>
      <c r="BB38" s="15"/>
      <c r="BG38" s="15"/>
    </row>
    <row r="39" spans="1:59" ht="15" customHeight="1" x14ac:dyDescent="0.2">
      <c r="A39" s="3" t="s">
        <v>37</v>
      </c>
      <c r="B39" s="14">
        <f>[2]FP!P32</f>
        <v>0</v>
      </c>
      <c r="C39" s="14">
        <f>[3]REG10!B39</f>
        <v>0</v>
      </c>
      <c r="D39" s="14">
        <f>B39-C39</f>
        <v>0</v>
      </c>
      <c r="E39" s="14"/>
      <c r="F39" s="14"/>
      <c r="G39" s="14">
        <f>[4]FP!U32</f>
        <v>0</v>
      </c>
      <c r="H39" s="14">
        <f>[3]REG10!G39</f>
        <v>0</v>
      </c>
      <c r="I39" s="14">
        <f>G39-H39</f>
        <v>0</v>
      </c>
      <c r="J39" s="14"/>
      <c r="K39" s="14"/>
      <c r="L39" s="14">
        <f>[5]FP!U32</f>
        <v>0</v>
      </c>
      <c r="M39" s="14">
        <f>[3]REG10!L39</f>
        <v>0</v>
      </c>
      <c r="N39" s="14">
        <f>L39-M39</f>
        <v>0</v>
      </c>
      <c r="O39" s="14"/>
      <c r="P39" s="14"/>
      <c r="Q39" s="14">
        <f>[6]FP!U32</f>
        <v>3266.84</v>
      </c>
      <c r="R39" s="14">
        <f>[3]REG10!Q39</f>
        <v>3262.72</v>
      </c>
      <c r="S39" s="14">
        <f>Q39-R39</f>
        <v>4.1200000000003456</v>
      </c>
      <c r="T39" s="14">
        <f>S39/R39*100</f>
        <v>0.12627500980777834</v>
      </c>
      <c r="U39" s="14"/>
      <c r="V39" s="14">
        <f>[7]FP!U32</f>
        <v>0</v>
      </c>
      <c r="W39" s="14">
        <f>[3]REG10!V39</f>
        <v>0</v>
      </c>
      <c r="X39" s="14">
        <f>V39-W39</f>
        <v>0</v>
      </c>
      <c r="Y39" s="14"/>
      <c r="Z39" s="14"/>
      <c r="AA39" s="14">
        <f>[8]FP!U32</f>
        <v>0</v>
      </c>
      <c r="AB39" s="14">
        <f>[3]REG10!AA39</f>
        <v>0</v>
      </c>
      <c r="AC39" s="14">
        <f>AA39-AB39</f>
        <v>0</v>
      </c>
      <c r="AD39" s="14"/>
      <c r="AE39" s="14"/>
      <c r="AF39" s="14">
        <f>[9]FP!U32</f>
        <v>0</v>
      </c>
      <c r="AG39" s="14">
        <f>[3]REG10!AF39</f>
        <v>0</v>
      </c>
      <c r="AH39" s="14">
        <f>AF39-AG39</f>
        <v>0</v>
      </c>
      <c r="AI39" s="14"/>
      <c r="AJ39" s="14"/>
      <c r="AK39" s="14">
        <f>[10]FP!U32</f>
        <v>0</v>
      </c>
      <c r="AL39" s="14">
        <f>[3]REG10!AK39</f>
        <v>0</v>
      </c>
      <c r="AM39" s="14">
        <f>AK39-AL39</f>
        <v>0</v>
      </c>
      <c r="AN39" s="14"/>
      <c r="AO39" s="14"/>
      <c r="AP39" s="14">
        <f t="shared" si="19"/>
        <v>3266.84</v>
      </c>
      <c r="AQ39" s="14">
        <f t="shared" si="19"/>
        <v>3262.72</v>
      </c>
      <c r="AR39" s="14">
        <f>AP39-AQ39</f>
        <v>4.1200000000003456</v>
      </c>
      <c r="AS39" s="14">
        <f>AR39/AQ39*100</f>
        <v>0.12627500980777834</v>
      </c>
      <c r="AW39" s="15"/>
      <c r="BB39" s="15"/>
      <c r="BG39" s="15"/>
    </row>
    <row r="40" spans="1:59" ht="15" customHeight="1" x14ac:dyDescent="0.2">
      <c r="A40" s="3" t="s">
        <v>38</v>
      </c>
      <c r="B40" s="14">
        <f>[2]FP!P33</f>
        <v>141122.45000000001</v>
      </c>
      <c r="C40" s="14">
        <f>[3]REG10!B40</f>
        <v>123666.08</v>
      </c>
      <c r="D40" s="14">
        <f>B40-C40</f>
        <v>17456.37000000001</v>
      </c>
      <c r="E40" s="14">
        <f>D40/C40*100</f>
        <v>14.115730036886436</v>
      </c>
      <c r="F40" s="14"/>
      <c r="G40" s="14">
        <f>[4]FP!U33</f>
        <v>10985.89</v>
      </c>
      <c r="H40" s="14">
        <f>[3]REG10!G40</f>
        <v>12542.03</v>
      </c>
      <c r="I40" s="14">
        <f>G40-H40</f>
        <v>-1556.1400000000012</v>
      </c>
      <c r="J40" s="14">
        <f>I40/H40*100</f>
        <v>-12.407401353688368</v>
      </c>
      <c r="K40" s="14"/>
      <c r="L40" s="14">
        <f>[5]FP!U33</f>
        <v>17277.18</v>
      </c>
      <c r="M40" s="14">
        <f>[3]REG10!L40</f>
        <v>887.62</v>
      </c>
      <c r="N40" s="14">
        <f>L40-M40</f>
        <v>16389.560000000001</v>
      </c>
      <c r="O40" s="14">
        <f>N40/M40*100</f>
        <v>1846.4613235393524</v>
      </c>
      <c r="P40" s="14"/>
      <c r="Q40" s="14">
        <f>[6]FP!U33</f>
        <v>8005.23</v>
      </c>
      <c r="R40" s="14">
        <f>[3]REG10!Q40</f>
        <v>4906.71</v>
      </c>
      <c r="S40" s="14">
        <f>Q40-R40</f>
        <v>3098.5199999999995</v>
      </c>
      <c r="T40" s="14">
        <f>S40/R40*100</f>
        <v>63.148627084135796</v>
      </c>
      <c r="U40" s="14"/>
      <c r="V40" s="14">
        <f>[7]FP!U33</f>
        <v>8638.34</v>
      </c>
      <c r="W40" s="14">
        <f>[3]REG10!V40</f>
        <v>6072.12</v>
      </c>
      <c r="X40" s="14">
        <f>V40-W40</f>
        <v>2566.2200000000003</v>
      </c>
      <c r="Y40" s="14">
        <f>X40/W40*100</f>
        <v>42.262340006455737</v>
      </c>
      <c r="Z40" s="14"/>
      <c r="AA40" s="14">
        <f>[8]FP!U33</f>
        <v>8142.53</v>
      </c>
      <c r="AB40" s="14">
        <f>[3]REG10!AA40</f>
        <v>6342.96</v>
      </c>
      <c r="AC40" s="14">
        <f>AA40-AB40</f>
        <v>1799.5699999999997</v>
      </c>
      <c r="AD40" s="14">
        <f>AC40/AB40*100</f>
        <v>28.371139026574337</v>
      </c>
      <c r="AE40" s="14"/>
      <c r="AF40" s="14">
        <f>[9]FP!U33</f>
        <v>8888.9500000000007</v>
      </c>
      <c r="AG40" s="14">
        <f>[3]REG10!AF40</f>
        <v>58872.56</v>
      </c>
      <c r="AH40" s="14">
        <f>AF40-AG40</f>
        <v>-49983.61</v>
      </c>
      <c r="AI40" s="14">
        <f>AH40/AG40*100</f>
        <v>-84.901370010069215</v>
      </c>
      <c r="AJ40" s="14"/>
      <c r="AK40" s="14">
        <f>[10]FP!U33</f>
        <v>78614.28</v>
      </c>
      <c r="AL40" s="14">
        <f>[3]REG10!AK40</f>
        <v>63312.01</v>
      </c>
      <c r="AM40" s="14">
        <f>AK40-AL40</f>
        <v>15302.269999999997</v>
      </c>
      <c r="AN40" s="14">
        <f>AM40/AL40*100</f>
        <v>24.16961647561023</v>
      </c>
      <c r="AO40" s="14"/>
      <c r="AP40" s="14">
        <f t="shared" si="19"/>
        <v>281674.85000000003</v>
      </c>
      <c r="AQ40" s="14">
        <f t="shared" si="19"/>
        <v>276602.08999999997</v>
      </c>
      <c r="AR40" s="14">
        <f>AP40-AQ40</f>
        <v>5072.7600000000675</v>
      </c>
      <c r="AS40" s="14">
        <f>AR40/AQ40*100</f>
        <v>1.8339557737976846</v>
      </c>
      <c r="AW40" s="15"/>
      <c r="BB40" s="15"/>
      <c r="BG40" s="15"/>
    </row>
    <row r="41" spans="1:59" ht="15" customHeight="1" x14ac:dyDescent="0.2">
      <c r="A41" s="3" t="s">
        <v>39</v>
      </c>
      <c r="B41" s="14"/>
      <c r="C41" s="14">
        <f>[3]REG10!B41</f>
        <v>0</v>
      </c>
      <c r="D41" s="14"/>
      <c r="E41" s="14"/>
      <c r="F41" s="14"/>
      <c r="G41" s="14"/>
      <c r="H41" s="14">
        <f>[3]REG10!G41</f>
        <v>0</v>
      </c>
      <c r="I41" s="14"/>
      <c r="J41" s="14"/>
      <c r="K41" s="14"/>
      <c r="L41" s="14"/>
      <c r="M41" s="14">
        <f>[3]REG10!L41</f>
        <v>0</v>
      </c>
      <c r="N41" s="14"/>
      <c r="O41" s="14"/>
      <c r="P41" s="14"/>
      <c r="Q41" s="14"/>
      <c r="R41" s="14">
        <f>[3]REG10!Q41</f>
        <v>0</v>
      </c>
      <c r="S41" s="14"/>
      <c r="T41" s="14"/>
      <c r="U41" s="14"/>
      <c r="V41" s="14"/>
      <c r="W41" s="14">
        <f>[3]REG10!V41</f>
        <v>0</v>
      </c>
      <c r="X41" s="14"/>
      <c r="Y41" s="14"/>
      <c r="Z41" s="14"/>
      <c r="AA41" s="14"/>
      <c r="AB41" s="14">
        <f>[3]REG10!AA41</f>
        <v>0</v>
      </c>
      <c r="AC41" s="14"/>
      <c r="AD41" s="14"/>
      <c r="AE41" s="14"/>
      <c r="AF41" s="14"/>
      <c r="AG41" s="14">
        <f>[3]REG10!AF41</f>
        <v>0</v>
      </c>
      <c r="AH41" s="14"/>
      <c r="AI41" s="14"/>
      <c r="AJ41" s="14"/>
      <c r="AK41" s="14"/>
      <c r="AL41" s="14">
        <f>[3]REG10!AK41</f>
        <v>0</v>
      </c>
      <c r="AM41" s="14"/>
      <c r="AN41" s="14"/>
      <c r="AO41" s="14"/>
      <c r="AP41" s="14"/>
      <c r="AQ41" s="14"/>
      <c r="AR41" s="14"/>
      <c r="AS41" s="14"/>
    </row>
    <row r="42" spans="1:59" ht="15" customHeight="1" x14ac:dyDescent="0.2">
      <c r="A42" s="3" t="s">
        <v>40</v>
      </c>
      <c r="B42" s="14">
        <f>[2]FP!$U$35</f>
        <v>210203.06</v>
      </c>
      <c r="C42" s="14">
        <f>[3]REG10!B42</f>
        <v>208346.43</v>
      </c>
      <c r="D42" s="14">
        <f>B42-C42</f>
        <v>1856.6300000000047</v>
      </c>
      <c r="E42" s="14">
        <f>D42/C42*100</f>
        <v>0.89112638023123547</v>
      </c>
      <c r="F42" s="14"/>
      <c r="G42" s="14">
        <f>[4]FP!$U$35</f>
        <v>45759.1</v>
      </c>
      <c r="H42" s="14">
        <f>[3]REG10!G42</f>
        <v>37623.42</v>
      </c>
      <c r="I42" s="14">
        <f>G42-H42</f>
        <v>8135.68</v>
      </c>
      <c r="J42" s="14">
        <f>I42/H42*100</f>
        <v>21.62397783082984</v>
      </c>
      <c r="K42" s="14"/>
      <c r="L42" s="14">
        <f>[5]FP!$U$35</f>
        <v>488419.17</v>
      </c>
      <c r="M42" s="14">
        <f>[3]REG10!L42</f>
        <v>553335.64</v>
      </c>
      <c r="N42" s="14">
        <f>L42-M42</f>
        <v>-64916.47000000003</v>
      </c>
      <c r="O42" s="14">
        <f>N42/M42*100</f>
        <v>-11.731843262436525</v>
      </c>
      <c r="P42" s="14"/>
      <c r="Q42" s="14">
        <f>[6]FP!$U$35</f>
        <v>145147.25</v>
      </c>
      <c r="R42" s="14">
        <f>[3]REG10!Q42</f>
        <v>150744.73000000001</v>
      </c>
      <c r="S42" s="14">
        <f>Q42-R42</f>
        <v>-5597.4800000000105</v>
      </c>
      <c r="T42" s="14">
        <f>S42/R42*100</f>
        <v>-3.7132177025359425</v>
      </c>
      <c r="U42" s="14"/>
      <c r="V42" s="14">
        <f>[7]FP!$U$35</f>
        <v>124860.71</v>
      </c>
      <c r="W42" s="14">
        <f>[3]REG10!V42</f>
        <v>142515.73000000001</v>
      </c>
      <c r="X42" s="14">
        <f>V42-W42</f>
        <v>-17655.020000000004</v>
      </c>
      <c r="Y42" s="14">
        <f>X42/W42*100</f>
        <v>-12.388120244691587</v>
      </c>
      <c r="Z42" s="14"/>
      <c r="AA42" s="14">
        <f>[8]FP!$U$35</f>
        <v>253332.26</v>
      </c>
      <c r="AB42" s="14">
        <f>[3]REG10!AA42</f>
        <v>275136.90999999997</v>
      </c>
      <c r="AC42" s="14">
        <f>AA42-AB42</f>
        <v>-21804.649999999965</v>
      </c>
      <c r="AD42" s="14">
        <f>AC42/AB42*100</f>
        <v>-7.9250181300647622</v>
      </c>
      <c r="AE42" s="14"/>
      <c r="AF42" s="14">
        <f>[9]FP!$U$35</f>
        <v>270912.14</v>
      </c>
      <c r="AG42" s="14">
        <f>[3]REG10!AF42</f>
        <v>298070.78000000003</v>
      </c>
      <c r="AH42" s="14">
        <f>AF42-AG42</f>
        <v>-27158.640000000014</v>
      </c>
      <c r="AI42" s="14">
        <f>AH42/AG42*100</f>
        <v>-9.1114734560697332</v>
      </c>
      <c r="AJ42" s="14"/>
      <c r="AK42" s="14">
        <f>[10]FP!$U$35</f>
        <v>164808.06</v>
      </c>
      <c r="AL42" s="14">
        <f>[3]REG10!AK42</f>
        <v>223438.13</v>
      </c>
      <c r="AM42" s="14">
        <f>AK42-AL42</f>
        <v>-58630.070000000007</v>
      </c>
      <c r="AN42" s="14">
        <f>AM42/AL42*100</f>
        <v>-26.239957343001397</v>
      </c>
      <c r="AO42" s="14"/>
      <c r="AP42" s="14">
        <f>L42+B42+G42+Q42+V42+AA42+AF42+AK42</f>
        <v>1703441.75</v>
      </c>
      <c r="AQ42" s="14">
        <f>M42+C42+H42+R42+W42+AB42+AG42+AL42</f>
        <v>1889211.77</v>
      </c>
      <c r="AR42" s="14">
        <f>AP42-AQ42</f>
        <v>-185770.02000000002</v>
      </c>
      <c r="AS42" s="14">
        <f>AR42/AQ42*100</f>
        <v>-9.8332025530414739</v>
      </c>
      <c r="AW42" s="15"/>
      <c r="BB42" s="15"/>
      <c r="BG42" s="15"/>
    </row>
    <row r="43" spans="1:59" ht="15" customHeight="1" x14ac:dyDescent="0.2">
      <c r="A43" s="3" t="s">
        <v>41</v>
      </c>
      <c r="B43" s="19">
        <f>B42/(B13/'[1]DON''T DELETE'!B1)</f>
        <v>1.0761891488479771</v>
      </c>
      <c r="C43" s="19">
        <f>[3]REG10!B43</f>
        <v>0.83534308597290008</v>
      </c>
      <c r="D43" s="19">
        <f>B43-C43</f>
        <v>0.24084606287507704</v>
      </c>
      <c r="E43" s="14">
        <f>D43/C43*100</f>
        <v>28.831993335357598</v>
      </c>
      <c r="F43" s="14"/>
      <c r="G43" s="19">
        <f>G42/(G13/'[1]DON''T DELETE'!B1)</f>
        <v>1.2122022832219372</v>
      </c>
      <c r="H43" s="19">
        <f>[3]REG10!G43</f>
        <v>1.1850822033348127</v>
      </c>
      <c r="I43" s="19">
        <f>G43-H43</f>
        <v>2.7120079887124504E-2</v>
      </c>
      <c r="J43" s="14">
        <f>I43/H43*100</f>
        <v>2.2884555865246137</v>
      </c>
      <c r="K43" s="14"/>
      <c r="L43" s="20">
        <f>L42/(L13/'[1]DON''T DELETE'!B1)</f>
        <v>1.9867495253904826</v>
      </c>
      <c r="M43" s="20">
        <f>[3]REG10!L43</f>
        <v>1.880095669169946</v>
      </c>
      <c r="N43" s="19">
        <f>L43-M43</f>
        <v>0.10665385622053658</v>
      </c>
      <c r="O43" s="14">
        <f>N43/M43*100</f>
        <v>5.6727887824784888</v>
      </c>
      <c r="P43" s="14"/>
      <c r="Q43" s="19">
        <f>Q42/(Q13/'[1]DON''T DELETE'!B1)</f>
        <v>1.0594683866129333</v>
      </c>
      <c r="R43" s="19">
        <f>[3]REG10!Q43</f>
        <v>1.0430812857905363</v>
      </c>
      <c r="S43" s="14">
        <f>Q43-R43</f>
        <v>1.6387100822397027E-2</v>
      </c>
      <c r="T43" s="14">
        <f>S43/R43*100</f>
        <v>1.5710281687181724</v>
      </c>
      <c r="U43" s="14"/>
      <c r="V43" s="19">
        <f>V42/(V13/'[1]DON''T DELETE'!B1)</f>
        <v>1.4193146217084334</v>
      </c>
      <c r="W43" s="19">
        <f>[3]REG10!V43</f>
        <v>1.559430278338805</v>
      </c>
      <c r="X43" s="14">
        <f>V43-W43</f>
        <v>-0.14011565663037162</v>
      </c>
      <c r="Y43" s="14">
        <f>X43/W43*100</f>
        <v>-8.9850542583815223</v>
      </c>
      <c r="Z43" s="14"/>
      <c r="AA43" s="19">
        <f>AA42/(AA13/'[1]DON''T DELETE'!B1)</f>
        <v>1.3832111709262567</v>
      </c>
      <c r="AB43" s="19">
        <f>[3]REG10!AA43</f>
        <v>1.3066092395477802</v>
      </c>
      <c r="AC43" s="14">
        <f>AA43-AB43</f>
        <v>7.6601931378476484E-2</v>
      </c>
      <c r="AD43" s="14">
        <f>AC43/AB43*100</f>
        <v>5.8626503670667862</v>
      </c>
      <c r="AE43" s="14"/>
      <c r="AF43" s="19">
        <f>AF42/(AF13/'[1]DON''T DELETE'!B1)</f>
        <v>0.83252962616921522</v>
      </c>
      <c r="AG43" s="19">
        <f>[3]REG10!AF43</f>
        <v>0.74651369283216551</v>
      </c>
      <c r="AH43" s="14">
        <f>AF43-AG43</f>
        <v>8.601593333704971E-2</v>
      </c>
      <c r="AI43" s="14">
        <f>AH43/AG43*100</f>
        <v>11.522351721469118</v>
      </c>
      <c r="AJ43" s="14"/>
      <c r="AK43" s="19">
        <f>AK42/(AK13/'[1]DON''T DELETE'!B1)</f>
        <v>0.94298688800388308</v>
      </c>
      <c r="AL43" s="19">
        <f>[3]REG10!AK43</f>
        <v>1.0484675390042317</v>
      </c>
      <c r="AM43" s="14">
        <f>AK43-AL43</f>
        <v>-0.10548065100034865</v>
      </c>
      <c r="AN43" s="14">
        <f>AM43/AL43*100</f>
        <v>-10.060459392050184</v>
      </c>
      <c r="AO43" s="14"/>
      <c r="AP43" s="19">
        <f>AP42/(AP13/'[1]DON''T DELETE'!B1)</f>
        <v>1.2279623758596141</v>
      </c>
      <c r="AQ43" s="19">
        <f>AQ42/(AQ13/'[1]DON''T DELETE'!B1)</f>
        <v>1.1559416638328188</v>
      </c>
      <c r="AR43" s="19">
        <f>AP43-AQ43</f>
        <v>7.2020712026795275E-2</v>
      </c>
      <c r="AS43" s="14">
        <f>AR43/AQ43*100</f>
        <v>6.2304798140065536</v>
      </c>
      <c r="AU43" s="21"/>
      <c r="AV43" s="21"/>
      <c r="AY43" s="21"/>
      <c r="AZ43" s="21"/>
      <c r="BA43" s="21"/>
      <c r="BD43" s="21"/>
      <c r="BE43" s="21"/>
      <c r="BF43" s="21"/>
    </row>
    <row r="44" spans="1:59" ht="15" customHeight="1" x14ac:dyDescent="0.2">
      <c r="A44" s="3" t="s">
        <v>42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</row>
    <row r="45" spans="1:59" ht="15" customHeight="1" x14ac:dyDescent="0.2">
      <c r="A45" s="3" t="s">
        <v>40</v>
      </c>
      <c r="B45" s="14">
        <f>[2]FP!$U$38</f>
        <v>76126.17</v>
      </c>
      <c r="C45" s="14">
        <f>[3]REG10!B45</f>
        <v>71309.95</v>
      </c>
      <c r="D45" s="14">
        <f t="shared" ref="D45:D50" si="20">B45-C45</f>
        <v>4816.2200000000012</v>
      </c>
      <c r="E45" s="14">
        <f t="shared" ref="E45:E50" si="21">D45/C45*100</f>
        <v>6.7539242419886723</v>
      </c>
      <c r="F45" s="14"/>
      <c r="G45" s="14">
        <f>[4]FP!$U$38</f>
        <v>40775.910000000003</v>
      </c>
      <c r="H45" s="14">
        <f>[3]REG10!G45</f>
        <v>34724.71</v>
      </c>
      <c r="I45" s="14">
        <f t="shared" ref="I45:I50" si="22">G45-H45</f>
        <v>6051.2000000000044</v>
      </c>
      <c r="J45" s="14">
        <f t="shared" ref="J45:J50" si="23">I45/H45*100</f>
        <v>17.426207447088842</v>
      </c>
      <c r="K45" s="14"/>
      <c r="L45" s="14">
        <f>[5]FP!$U$38</f>
        <v>982603.64</v>
      </c>
      <c r="M45" s="14">
        <f>[3]REG10!L45</f>
        <v>730451.14</v>
      </c>
      <c r="N45" s="14">
        <f t="shared" ref="N45:N50" si="24">L45-M45</f>
        <v>252152.5</v>
      </c>
      <c r="O45" s="14">
        <f t="shared" ref="O45:O50" si="25">N45/M45*100</f>
        <v>34.52010493131683</v>
      </c>
      <c r="P45" s="14"/>
      <c r="Q45" s="14">
        <f>[6]FP!$U$38</f>
        <v>90327.57</v>
      </c>
      <c r="R45" s="14">
        <f>[3]REG10!Q45</f>
        <v>96554.28</v>
      </c>
      <c r="S45" s="14">
        <f t="shared" ref="S45:S50" si="26">Q45-R45</f>
        <v>-6226.7099999999919</v>
      </c>
      <c r="T45" s="14">
        <f t="shared" ref="T45:T50" si="27">S45/R45*100</f>
        <v>-6.4489217878275218</v>
      </c>
      <c r="U45" s="14"/>
      <c r="V45" s="14">
        <f>[7]FP!$U$38</f>
        <v>68765.36</v>
      </c>
      <c r="W45" s="14">
        <f>[3]REG10!V45</f>
        <v>69345.990000000005</v>
      </c>
      <c r="X45" s="14">
        <f t="shared" ref="X45:X50" si="28">V45-W45</f>
        <v>-580.63000000000466</v>
      </c>
      <c r="Y45" s="14">
        <f t="shared" ref="Y45:Y50" si="29">X45/W45*100</f>
        <v>-0.83729426892601089</v>
      </c>
      <c r="Z45" s="14"/>
      <c r="AA45" s="14">
        <f>[8]FP!$U$38</f>
        <v>276250.84000000003</v>
      </c>
      <c r="AB45" s="14">
        <f>[3]REG10!AA45</f>
        <v>372761.64</v>
      </c>
      <c r="AC45" s="14">
        <f t="shared" ref="AC45:AC50" si="30">AA45-AB45</f>
        <v>-96510.799999999988</v>
      </c>
      <c r="AD45" s="14">
        <f t="shared" ref="AD45:AD50" si="31">AC45/AB45*100</f>
        <v>-25.890754209580148</v>
      </c>
      <c r="AE45" s="14"/>
      <c r="AF45" s="14">
        <f>[9]FP!$U$38</f>
        <v>193143.52</v>
      </c>
      <c r="AG45" s="14">
        <f>[3]REG10!AF45</f>
        <v>262350.98</v>
      </c>
      <c r="AH45" s="14">
        <f t="shared" ref="AH45:AH50" si="32">AF45-AG45</f>
        <v>-69207.459999999992</v>
      </c>
      <c r="AI45" s="14">
        <f t="shared" ref="AI45:AI50" si="33">AH45/AG45*100</f>
        <v>-26.379722309403991</v>
      </c>
      <c r="AJ45" s="14"/>
      <c r="AK45" s="14">
        <f>[10]FP!$U$38</f>
        <v>127063.05</v>
      </c>
      <c r="AL45" s="14">
        <f>[3]REG10!AK45</f>
        <v>133688.54</v>
      </c>
      <c r="AM45" s="14">
        <f t="shared" ref="AM45:AM50" si="34">AK45-AL45</f>
        <v>-6625.4900000000052</v>
      </c>
      <c r="AN45" s="14">
        <f t="shared" ref="AN45:AN50" si="35">AM45/AL45*100</f>
        <v>-4.9559146954555748</v>
      </c>
      <c r="AO45" s="14"/>
      <c r="AP45" s="14">
        <f>L45+B45+G45+Q45+V45+AA45+AF45+AK45</f>
        <v>1855056.0600000003</v>
      </c>
      <c r="AQ45" s="14">
        <f>M45+C45+H45+R45+W45+AB45+AG45+AL45</f>
        <v>1771187.23</v>
      </c>
      <c r="AR45" s="14">
        <f t="shared" ref="AR45:AR50" si="36">AP45-AQ45</f>
        <v>83868.830000000307</v>
      </c>
      <c r="AS45" s="14">
        <f t="shared" ref="AS45:AS50" si="37">AR45/AQ45*100</f>
        <v>4.735175851510645</v>
      </c>
      <c r="AW45" s="15"/>
      <c r="BB45" s="15"/>
      <c r="BG45" s="15"/>
    </row>
    <row r="46" spans="1:59" ht="15" customHeight="1" x14ac:dyDescent="0.2">
      <c r="A46" s="3" t="s">
        <v>43</v>
      </c>
      <c r="B46" s="19">
        <f>B45/(B23/'[1]DON''T DELETE'!B1)</f>
        <v>0.54600184972728827</v>
      </c>
      <c r="C46" s="19">
        <f>[3]REG10!B46</f>
        <v>0.3858134102463241</v>
      </c>
      <c r="D46" s="19">
        <f t="shared" si="20"/>
        <v>0.16018843948096417</v>
      </c>
      <c r="E46" s="14">
        <f t="shared" si="21"/>
        <v>41.519666042372975</v>
      </c>
      <c r="F46" s="14"/>
      <c r="G46" s="20">
        <f>G45/(G23/'[1]DON''T DELETE'!B1)</f>
        <v>1.5715097340688218</v>
      </c>
      <c r="H46" s="19">
        <f>[3]REG10!G46</f>
        <v>1.4846880225277299</v>
      </c>
      <c r="I46" s="19">
        <f t="shared" si="22"/>
        <v>8.6821711541091862E-2</v>
      </c>
      <c r="J46" s="14">
        <f t="shared" si="23"/>
        <v>5.8478084435055289</v>
      </c>
      <c r="K46" s="14"/>
      <c r="L46" s="20">
        <f>L45/(L23/'[1]DON''T DELETE'!B1)</f>
        <v>5.2573834718205443</v>
      </c>
      <c r="M46" s="20">
        <f>[3]REG10!L46</f>
        <v>3.1463052938407623</v>
      </c>
      <c r="N46" s="19">
        <f t="shared" si="24"/>
        <v>2.111078177979782</v>
      </c>
      <c r="O46" s="14">
        <f t="shared" si="25"/>
        <v>67.097054507471015</v>
      </c>
      <c r="P46" s="14"/>
      <c r="Q46" s="19">
        <f>Q45/(Q23/'[1]DON''T DELETE'!B1)</f>
        <v>0.9260862359921177</v>
      </c>
      <c r="R46" s="19">
        <f>[3]REG10!Q46</f>
        <v>0.85700364524337769</v>
      </c>
      <c r="S46" s="14">
        <f t="shared" si="26"/>
        <v>6.9082590748740014E-2</v>
      </c>
      <c r="T46" s="14">
        <f t="shared" si="27"/>
        <v>8.0609447966958729</v>
      </c>
      <c r="U46" s="14"/>
      <c r="V46" s="19">
        <f>V45/(V23/'[1]DON''T DELETE'!B1)</f>
        <v>1.0926360386564435</v>
      </c>
      <c r="W46" s="19">
        <f>[3]REG10!V46</f>
        <v>1.0295142107816933</v>
      </c>
      <c r="X46" s="14">
        <f t="shared" si="28"/>
        <v>6.3121827874750291E-2</v>
      </c>
      <c r="Y46" s="14">
        <f t="shared" si="29"/>
        <v>6.1312245342221088</v>
      </c>
      <c r="Z46" s="14"/>
      <c r="AA46" s="19">
        <f>AA45/(AA23/'[1]DON''T DELETE'!B1)</f>
        <v>1.9778550630380727</v>
      </c>
      <c r="AB46" s="19">
        <f>[3]REG10!AA46</f>
        <v>2.2449020824441472</v>
      </c>
      <c r="AC46" s="14">
        <f t="shared" si="30"/>
        <v>-0.26704701940607456</v>
      </c>
      <c r="AD46" s="14">
        <f t="shared" si="31"/>
        <v>-11.895709015304842</v>
      </c>
      <c r="AE46" s="14"/>
      <c r="AF46" s="19">
        <f>AF45/(AF23/'[1]DON''T DELETE'!B1)</f>
        <v>0.78072222147802706</v>
      </c>
      <c r="AG46" s="19">
        <f>[3]REG10!AF46</f>
        <v>0.8365342882481569</v>
      </c>
      <c r="AH46" s="14">
        <f t="shared" si="32"/>
        <v>-5.5812066770129842E-2</v>
      </c>
      <c r="AI46" s="14">
        <f t="shared" si="33"/>
        <v>-6.6718205761786136</v>
      </c>
      <c r="AJ46" s="14"/>
      <c r="AK46" s="19">
        <f>AK45/(AK23/'[1]DON''T DELETE'!B1)</f>
        <v>0.9836245849980495</v>
      </c>
      <c r="AL46" s="19">
        <f>[3]REG10!AK46</f>
        <v>0.80665441518951531</v>
      </c>
      <c r="AM46" s="14">
        <f t="shared" si="34"/>
        <v>0.17697016980853419</v>
      </c>
      <c r="AN46" s="14">
        <f t="shared" si="35"/>
        <v>21.938784004170714</v>
      </c>
      <c r="AO46" s="14"/>
      <c r="AP46" s="19">
        <f>AP45/(AP23/'[1]DON''T DELETE'!B1)</f>
        <v>1.8028022010933733</v>
      </c>
      <c r="AQ46" s="19">
        <f>AQ45/(AQ23/'[1]DON''T DELETE'!B1)</f>
        <v>1.3992632112518442</v>
      </c>
      <c r="AR46" s="19">
        <f t="shared" si="36"/>
        <v>0.40353898984152914</v>
      </c>
      <c r="AS46" s="14">
        <f t="shared" si="37"/>
        <v>28.839391087864367</v>
      </c>
      <c r="AU46" s="21"/>
      <c r="AV46" s="21"/>
      <c r="AY46" s="21"/>
      <c r="AZ46" s="21"/>
      <c r="BA46" s="21"/>
      <c r="BD46" s="21"/>
      <c r="BE46" s="21"/>
      <c r="BF46" s="21"/>
    </row>
    <row r="47" spans="1:59" ht="15" customHeight="1" x14ac:dyDescent="0.2">
      <c r="A47" s="3" t="s">
        <v>44</v>
      </c>
      <c r="B47" s="14">
        <f>[2]FP!P40</f>
        <v>140051.11253777778</v>
      </c>
      <c r="C47" s="14">
        <f>[3]REG10!B47</f>
        <v>199943.95667666668</v>
      </c>
      <c r="D47" s="14">
        <f t="shared" si="20"/>
        <v>-59892.844138888904</v>
      </c>
      <c r="E47" s="14">
        <f t="shared" si="21"/>
        <v>-29.954815906610673</v>
      </c>
      <c r="F47" s="14"/>
      <c r="G47" s="14">
        <f>[4]FP!U40</f>
        <v>24840.173798888893</v>
      </c>
      <c r="H47" s="22">
        <f>[3]REG10!G47</f>
        <v>21498.382952222226</v>
      </c>
      <c r="I47" s="14">
        <f t="shared" si="22"/>
        <v>3341.7908466666668</v>
      </c>
      <c r="J47" s="14">
        <f t="shared" si="23"/>
        <v>15.544382357005299</v>
      </c>
      <c r="K47" s="14"/>
      <c r="L47" s="14">
        <f>[5]FP!U40</f>
        <v>188757.77073111112</v>
      </c>
      <c r="M47" s="14">
        <f>[3]REG10!L47</f>
        <v>236051.07564888889</v>
      </c>
      <c r="N47" s="14">
        <f t="shared" si="24"/>
        <v>-47293.304917777772</v>
      </c>
      <c r="O47" s="14">
        <f t="shared" si="25"/>
        <v>-20.035199919242729</v>
      </c>
      <c r="P47" s="14"/>
      <c r="Q47" s="14">
        <f>[6]FP!U40</f>
        <v>107531.91628999999</v>
      </c>
      <c r="R47" s="14">
        <f>[3]REG10!Q47</f>
        <v>116057.97874888888</v>
      </c>
      <c r="S47" s="14">
        <f t="shared" si="26"/>
        <v>-8526.0624588888895</v>
      </c>
      <c r="T47" s="14">
        <f t="shared" si="27"/>
        <v>-7.3463819987219248</v>
      </c>
      <c r="U47" s="14"/>
      <c r="V47" s="14">
        <f>[7]FP!U40</f>
        <v>70359.829071111119</v>
      </c>
      <c r="W47" s="14">
        <f>[3]REG10!V47</f>
        <v>83097.954856666649</v>
      </c>
      <c r="X47" s="14">
        <f t="shared" si="28"/>
        <v>-12738.12578555553</v>
      </c>
      <c r="Y47" s="14">
        <f t="shared" si="29"/>
        <v>-15.329048479625243</v>
      </c>
      <c r="Z47" s="14"/>
      <c r="AA47" s="14">
        <f>[8]FP!U40</f>
        <v>171669.9646577778</v>
      </c>
      <c r="AB47" s="14">
        <f>[3]REG10!AA47</f>
        <v>179028.61182666669</v>
      </c>
      <c r="AC47" s="14">
        <f t="shared" si="30"/>
        <v>-7358.6471688888851</v>
      </c>
      <c r="AD47" s="14">
        <f t="shared" si="31"/>
        <v>-4.1103190678892361</v>
      </c>
      <c r="AE47" s="14"/>
      <c r="AF47" s="14">
        <f>[9]FP!U40</f>
        <v>275592.46942111116</v>
      </c>
      <c r="AG47" s="14">
        <f>[3]REG10!AF47</f>
        <v>409455.33920222218</v>
      </c>
      <c r="AH47" s="14">
        <f t="shared" si="32"/>
        <v>-133862.86978111102</v>
      </c>
      <c r="AI47" s="14">
        <f t="shared" si="33"/>
        <v>-32.692911036873475</v>
      </c>
      <c r="AJ47" s="14"/>
      <c r="AK47" s="14">
        <f>[10]FP!U40</f>
        <v>135459.95177000001</v>
      </c>
      <c r="AL47" s="14">
        <f>[3]REG10!AK47</f>
        <v>164362.13144777776</v>
      </c>
      <c r="AM47" s="14">
        <f t="shared" si="34"/>
        <v>-28902.179677777749</v>
      </c>
      <c r="AN47" s="14">
        <f t="shared" si="35"/>
        <v>-17.58445173665854</v>
      </c>
      <c r="AO47" s="14"/>
      <c r="AP47" s="14">
        <f t="shared" ref="AP47:AQ50" si="38">L47+B47+G47+Q47+V47+AA47+AF47+AK47</f>
        <v>1114263.188277778</v>
      </c>
      <c r="AQ47" s="14">
        <f t="shared" si="38"/>
        <v>1409495.43136</v>
      </c>
      <c r="AR47" s="14">
        <f t="shared" si="36"/>
        <v>-295232.24308222206</v>
      </c>
      <c r="AS47" s="14">
        <f t="shared" si="37"/>
        <v>-20.945952467356143</v>
      </c>
      <c r="AW47" s="15"/>
      <c r="BB47" s="15"/>
      <c r="BG47" s="15"/>
    </row>
    <row r="48" spans="1:59" ht="15" customHeight="1" x14ac:dyDescent="0.2">
      <c r="A48" s="3" t="s">
        <v>45</v>
      </c>
      <c r="B48" s="14">
        <f>[11]Sheet1!U41</f>
        <v>0</v>
      </c>
      <c r="C48" s="14">
        <f>[3]REG10!B48</f>
        <v>278.46818000000002</v>
      </c>
      <c r="D48" s="14">
        <f t="shared" si="20"/>
        <v>-278.46818000000002</v>
      </c>
      <c r="E48" s="14">
        <f t="shared" si="21"/>
        <v>-100</v>
      </c>
      <c r="F48" s="14"/>
      <c r="G48" s="14">
        <f>[4]FP!U41</f>
        <v>59.244999999999997</v>
      </c>
      <c r="H48" s="14">
        <f>[3]REG10!G48</f>
        <v>43.198</v>
      </c>
      <c r="I48" s="14">
        <f t="shared" si="22"/>
        <v>16.046999999999997</v>
      </c>
      <c r="J48" s="14">
        <f t="shared" si="23"/>
        <v>37.147553127459595</v>
      </c>
      <c r="K48" s="14"/>
      <c r="L48" s="14">
        <f>[5]FP!U41</f>
        <v>510.13751000000002</v>
      </c>
      <c r="M48" s="14">
        <f>[3]REG10!L48</f>
        <v>48.95919</v>
      </c>
      <c r="N48" s="14">
        <f t="shared" si="24"/>
        <v>461.17832000000004</v>
      </c>
      <c r="O48" s="14">
        <f t="shared" si="25"/>
        <v>941.96476698246045</v>
      </c>
      <c r="P48" s="14"/>
      <c r="Q48" s="14">
        <f>[6]FP!U41</f>
        <v>508.93759999999997</v>
      </c>
      <c r="R48" s="14">
        <f>[3]REG10!Q48</f>
        <v>200.10232000000002</v>
      </c>
      <c r="S48" s="14">
        <f t="shared" si="26"/>
        <v>308.83527999999995</v>
      </c>
      <c r="T48" s="14">
        <f t="shared" si="27"/>
        <v>154.33868033114254</v>
      </c>
      <c r="U48" s="14"/>
      <c r="V48" s="14">
        <f>[7]FP!U41</f>
        <v>91.62530000000001</v>
      </c>
      <c r="W48" s="14">
        <f>[3]REG10!V48</f>
        <v>529.42807999999991</v>
      </c>
      <c r="X48" s="14">
        <f t="shared" si="28"/>
        <v>-437.80277999999987</v>
      </c>
      <c r="Y48" s="14">
        <f t="shared" si="29"/>
        <v>-82.693532235766554</v>
      </c>
      <c r="Z48" s="14"/>
      <c r="AA48" s="14">
        <f>[8]FP!U41</f>
        <v>1323.3523799999998</v>
      </c>
      <c r="AB48" s="14">
        <f>[3]REG10!AA48</f>
        <v>2147.4379900000004</v>
      </c>
      <c r="AC48" s="14">
        <f t="shared" si="30"/>
        <v>-824.08561000000054</v>
      </c>
      <c r="AD48" s="14">
        <f t="shared" si="31"/>
        <v>-38.375292503789616</v>
      </c>
      <c r="AE48" s="14"/>
      <c r="AF48" s="14">
        <f>[9]FP!U41</f>
        <v>163.34460000000001</v>
      </c>
      <c r="AG48" s="14">
        <f>[3]REG10!AF48</f>
        <v>80.536210000000011</v>
      </c>
      <c r="AH48" s="14">
        <f t="shared" si="32"/>
        <v>82.808390000000003</v>
      </c>
      <c r="AI48" s="14">
        <f t="shared" si="33"/>
        <v>102.82131478498926</v>
      </c>
      <c r="AJ48" s="14"/>
      <c r="AK48" s="14">
        <f>[10]FP!U41</f>
        <v>21.167750000000002</v>
      </c>
      <c r="AL48" s="14">
        <f>[3]REG10!AK48</f>
        <v>19.558880000000002</v>
      </c>
      <c r="AM48" s="14">
        <f t="shared" si="34"/>
        <v>1.6088699999999996</v>
      </c>
      <c r="AN48" s="14">
        <f t="shared" si="35"/>
        <v>8.2257777541454296</v>
      </c>
      <c r="AO48" s="14"/>
      <c r="AP48" s="14">
        <f t="shared" si="38"/>
        <v>2677.8101399999996</v>
      </c>
      <c r="AQ48" s="14">
        <f t="shared" si="38"/>
        <v>3347.6888500000005</v>
      </c>
      <c r="AR48" s="14">
        <f t="shared" si="36"/>
        <v>-669.87871000000086</v>
      </c>
      <c r="AS48" s="14">
        <f t="shared" si="37"/>
        <v>-20.010184339563121</v>
      </c>
      <c r="AW48" s="15"/>
      <c r="BB48" s="15"/>
      <c r="BG48" s="15"/>
    </row>
    <row r="49" spans="1:59" ht="15" customHeight="1" x14ac:dyDescent="0.2">
      <c r="A49" s="3" t="s">
        <v>46</v>
      </c>
      <c r="B49" s="14">
        <f>[2]FP!P42</f>
        <v>55490.363040000004</v>
      </c>
      <c r="C49" s="14">
        <f>[3]REG10!B49</f>
        <v>38393.396949999995</v>
      </c>
      <c r="D49" s="14">
        <f t="shared" si="20"/>
        <v>17096.966090000009</v>
      </c>
      <c r="E49" s="14">
        <f t="shared" si="21"/>
        <v>44.531006496417895</v>
      </c>
      <c r="F49" s="14"/>
      <c r="G49" s="14">
        <f>[4]FP!U42</f>
        <v>7655.92058</v>
      </c>
      <c r="H49" s="14">
        <f>[3]REG10!G49</f>
        <v>5060.0505499999999</v>
      </c>
      <c r="I49" s="14">
        <f t="shared" si="22"/>
        <v>2595.87003</v>
      </c>
      <c r="J49" s="14">
        <f t="shared" si="23"/>
        <v>51.301266743273942</v>
      </c>
      <c r="K49" s="14"/>
      <c r="L49" s="14">
        <f>[5]FP!U42</f>
        <v>62394.145149999997</v>
      </c>
      <c r="M49" s="14">
        <f>[3]REG10!L49</f>
        <v>40380.308060000003</v>
      </c>
      <c r="N49" s="14">
        <f t="shared" si="24"/>
        <v>22013.837089999994</v>
      </c>
      <c r="O49" s="14">
        <f t="shared" si="25"/>
        <v>54.516268318929697</v>
      </c>
      <c r="P49" s="14"/>
      <c r="Q49" s="14">
        <f>[6]FP!U42</f>
        <v>31208.56321</v>
      </c>
      <c r="R49" s="14">
        <f>[3]REG10!Q49</f>
        <v>20187.011340000001</v>
      </c>
      <c r="S49" s="14">
        <f t="shared" si="26"/>
        <v>11021.551869999999</v>
      </c>
      <c r="T49" s="14">
        <f t="shared" si="27"/>
        <v>54.597244160462232</v>
      </c>
      <c r="U49" s="14"/>
      <c r="V49" s="14">
        <f>[7]FP!U42</f>
        <v>19742.780149999999</v>
      </c>
      <c r="W49" s="14">
        <f>[3]REG10!V49</f>
        <v>12739.83783</v>
      </c>
      <c r="X49" s="14">
        <f t="shared" si="28"/>
        <v>7002.9423199999983</v>
      </c>
      <c r="Y49" s="14">
        <f t="shared" si="29"/>
        <v>54.968849787941124</v>
      </c>
      <c r="Z49" s="14"/>
      <c r="AA49" s="14">
        <f>[8]FP!U42</f>
        <v>25291.079669999999</v>
      </c>
      <c r="AB49" s="14">
        <f>[3]REG10!AA49</f>
        <v>27677.43953</v>
      </c>
      <c r="AC49" s="14">
        <f t="shared" si="30"/>
        <v>-2386.3598600000005</v>
      </c>
      <c r="AD49" s="14">
        <f t="shared" si="31"/>
        <v>-8.6220398292746285</v>
      </c>
      <c r="AE49" s="14"/>
      <c r="AF49" s="14">
        <f>[9]FP!U42</f>
        <v>90799.338680000001</v>
      </c>
      <c r="AG49" s="14">
        <f>[3]REG10!AF49</f>
        <v>70557.001179999992</v>
      </c>
      <c r="AH49" s="14">
        <f t="shared" si="32"/>
        <v>20242.337500000009</v>
      </c>
      <c r="AI49" s="14">
        <f t="shared" si="33"/>
        <v>28.689339344736602</v>
      </c>
      <c r="AJ49" s="14"/>
      <c r="AK49" s="14">
        <f>[10]FP!U42</f>
        <v>42483.397490000003</v>
      </c>
      <c r="AL49" s="14">
        <f>[3]REG10!AK49</f>
        <v>29160.393660000002</v>
      </c>
      <c r="AM49" s="14">
        <f t="shared" si="34"/>
        <v>13323.003830000001</v>
      </c>
      <c r="AN49" s="14">
        <f t="shared" si="35"/>
        <v>45.688696748547258</v>
      </c>
      <c r="AO49" s="14"/>
      <c r="AP49" s="14">
        <f t="shared" si="38"/>
        <v>335065.58796999999</v>
      </c>
      <c r="AQ49" s="14">
        <f t="shared" si="38"/>
        <v>244155.43909999999</v>
      </c>
      <c r="AR49" s="14">
        <f t="shared" si="36"/>
        <v>90910.148870000005</v>
      </c>
      <c r="AS49" s="14">
        <f t="shared" si="37"/>
        <v>37.23453763926409</v>
      </c>
      <c r="AW49" s="15"/>
      <c r="BB49" s="15"/>
      <c r="BG49" s="15"/>
    </row>
    <row r="50" spans="1:59" ht="15.75" hidden="1" customHeight="1" x14ac:dyDescent="0.2">
      <c r="A50" s="3" t="s">
        <v>47</v>
      </c>
      <c r="B50" s="14"/>
      <c r="C50" s="14">
        <v>41531.393590000007</v>
      </c>
      <c r="D50" s="14">
        <f t="shared" si="20"/>
        <v>-41531.393590000007</v>
      </c>
      <c r="E50" s="14">
        <f t="shared" si="21"/>
        <v>-100</v>
      </c>
      <c r="F50" s="14"/>
      <c r="G50" s="14"/>
      <c r="H50" s="14">
        <v>3186.3437300000001</v>
      </c>
      <c r="I50" s="14">
        <f t="shared" si="22"/>
        <v>-3186.3437300000001</v>
      </c>
      <c r="J50" s="14">
        <f t="shared" si="23"/>
        <v>-100</v>
      </c>
      <c r="K50" s="14"/>
      <c r="L50" s="14"/>
      <c r="M50" s="14">
        <v>23237.78774</v>
      </c>
      <c r="N50" s="14">
        <f t="shared" si="24"/>
        <v>-23237.78774</v>
      </c>
      <c r="O50" s="14">
        <f t="shared" si="25"/>
        <v>-100</v>
      </c>
      <c r="P50" s="14"/>
      <c r="Q50" s="14"/>
      <c r="R50" s="14">
        <v>13034.48149</v>
      </c>
      <c r="S50" s="14">
        <f t="shared" si="26"/>
        <v>-13034.48149</v>
      </c>
      <c r="T50" s="14">
        <f t="shared" si="27"/>
        <v>-100</v>
      </c>
      <c r="U50" s="14"/>
      <c r="V50" s="14"/>
      <c r="W50" s="14">
        <v>6226.7561999999998</v>
      </c>
      <c r="X50" s="14">
        <f t="shared" si="28"/>
        <v>-6226.7561999999998</v>
      </c>
      <c r="Y50" s="14">
        <f t="shared" si="29"/>
        <v>-100</v>
      </c>
      <c r="Z50" s="14"/>
      <c r="AA50" s="14"/>
      <c r="AB50" s="14">
        <v>8521.7817300000006</v>
      </c>
      <c r="AC50" s="14">
        <f t="shared" si="30"/>
        <v>-8521.7817300000006</v>
      </c>
      <c r="AD50" s="14">
        <f t="shared" si="31"/>
        <v>-100</v>
      </c>
      <c r="AE50" s="14"/>
      <c r="AF50" s="14"/>
      <c r="AG50" s="14">
        <v>31905.779640000001</v>
      </c>
      <c r="AH50" s="14">
        <f t="shared" si="32"/>
        <v>-31905.779640000001</v>
      </c>
      <c r="AI50" s="14">
        <f t="shared" si="33"/>
        <v>-100</v>
      </c>
      <c r="AJ50" s="14"/>
      <c r="AK50" s="14"/>
      <c r="AL50" s="14">
        <v>21899.211660000001</v>
      </c>
      <c r="AM50" s="14">
        <f t="shared" si="34"/>
        <v>-21899.211660000001</v>
      </c>
      <c r="AN50" s="14">
        <f t="shared" si="35"/>
        <v>-100</v>
      </c>
      <c r="AO50" s="14"/>
      <c r="AP50" s="14">
        <f t="shared" si="38"/>
        <v>0</v>
      </c>
      <c r="AQ50" s="14">
        <f t="shared" si="38"/>
        <v>149543.53578000001</v>
      </c>
      <c r="AR50" s="14">
        <f t="shared" si="36"/>
        <v>-149543.53578000001</v>
      </c>
      <c r="AS50" s="14">
        <f t="shared" si="37"/>
        <v>-100</v>
      </c>
      <c r="AW50" s="15"/>
      <c r="BB50" s="15"/>
      <c r="BG50" s="15"/>
    </row>
    <row r="51" spans="1:59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</row>
    <row r="52" spans="1:59" ht="15.75" x14ac:dyDescent="0.25">
      <c r="A52" s="1" t="s">
        <v>48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</row>
    <row r="53" spans="1:59" ht="15" customHeight="1" x14ac:dyDescent="0.2">
      <c r="A53" s="3" t="s">
        <v>49</v>
      </c>
      <c r="B53" s="14">
        <f>'[12]financial profile(mcso)'!Y127</f>
        <v>472890.31146000006</v>
      </c>
      <c r="C53" s="14">
        <f>[3]REG10!B53</f>
        <v>432504.22145999997</v>
      </c>
      <c r="D53" s="14">
        <f>B53-C53</f>
        <v>40386.090000000084</v>
      </c>
      <c r="E53" s="14">
        <f>D53/C53*100</f>
        <v>9.337733135567829</v>
      </c>
      <c r="F53" s="14"/>
      <c r="G53" s="14">
        <f>'[12]financial profile(mcso)'!Z127</f>
        <v>102547.23906000001</v>
      </c>
      <c r="H53" s="14">
        <f>[3]REG10!G53</f>
        <v>91771.568060000005</v>
      </c>
      <c r="I53" s="14">
        <f>G53-H53</f>
        <v>10775.671000000002</v>
      </c>
      <c r="J53" s="14">
        <f>I53/H53*100</f>
        <v>11.741840340959302</v>
      </c>
      <c r="K53" s="14"/>
      <c r="L53" s="14">
        <f>'[12]financial profile(mcso)'!X127</f>
        <v>674992.98364999995</v>
      </c>
      <c r="M53" s="14">
        <f>[3]REG10!L53</f>
        <v>628609.26465000003</v>
      </c>
      <c r="N53" s="14">
        <f>L53-M53</f>
        <v>46383.718999999925</v>
      </c>
      <c r="O53" s="14">
        <f>N53/M53*100</f>
        <v>7.3787838659720784</v>
      </c>
      <c r="P53" s="14"/>
      <c r="Q53" s="14">
        <f>'[12]financial profile(mcso)'!AA127</f>
        <v>347689.81820999982</v>
      </c>
      <c r="R53" s="14">
        <f>[3]REG10!Q53</f>
        <v>317892.37821</v>
      </c>
      <c r="S53" s="14">
        <f>Q53-R53</f>
        <v>29797.439999999828</v>
      </c>
      <c r="T53" s="14">
        <f>S53/R53*100</f>
        <v>9.3734364339857219</v>
      </c>
      <c r="U53" s="14"/>
      <c r="V53" s="14">
        <f>+'[12]financial profile(mcso)'!$D$130</f>
        <v>168244.11601000003</v>
      </c>
      <c r="W53" s="14">
        <f>+'[13]financial profile(mcso)'!$D$130</f>
        <v>164712.95600999999</v>
      </c>
      <c r="X53" s="14">
        <f>V53-W53</f>
        <v>3531.1600000000326</v>
      </c>
      <c r="Y53" s="14">
        <f>X53/W53*100</f>
        <v>2.1438265000754706</v>
      </c>
      <c r="Z53" s="14"/>
      <c r="AA53" s="14">
        <f>'[12]financial profile(mcso)'!AC127</f>
        <v>68017.515019999992</v>
      </c>
      <c r="AB53" s="14">
        <f>[3]REG10!AA53</f>
        <v>68017.515019999992</v>
      </c>
      <c r="AC53" s="14">
        <f>AA53-AB53</f>
        <v>0</v>
      </c>
      <c r="AD53" s="14">
        <f>AC53/AB53*100</f>
        <v>0</v>
      </c>
      <c r="AE53" s="14"/>
      <c r="AF53" s="14">
        <f>'[12]financial profile(mcso)'!AD127</f>
        <v>647644.55186999985</v>
      </c>
      <c r="AG53" s="14">
        <f>[3]REG10!AF53</f>
        <v>579087.67087000003</v>
      </c>
      <c r="AH53" s="14">
        <f>AF53-AG53</f>
        <v>68556.880999999819</v>
      </c>
      <c r="AI53" s="14">
        <f>AH53/AG53*100</f>
        <v>11.838774066283001</v>
      </c>
      <c r="AJ53" s="14"/>
      <c r="AK53" s="14">
        <f>'[12]financial profile(mcso)'!AE127</f>
        <v>591970.48588000017</v>
      </c>
      <c r="AL53" s="14">
        <f>[3]REG10!AK53</f>
        <v>542903.55377999996</v>
      </c>
      <c r="AM53" s="14">
        <f>AK53-AL53</f>
        <v>49066.932100000209</v>
      </c>
      <c r="AN53" s="14">
        <f>AM53/AL53*100</f>
        <v>9.0378727047131342</v>
      </c>
      <c r="AO53" s="14"/>
      <c r="AP53" s="14">
        <f>L53+B53+G53+Q53+V53+AA53+AF53+AK53</f>
        <v>3073997.02116</v>
      </c>
      <c r="AQ53" s="14">
        <f>M53+C53+H53+R53+W53+AB53+AG53+AL53</f>
        <v>2825499.12806</v>
      </c>
      <c r="AR53" s="14">
        <f>AP53-AQ53</f>
        <v>248497.89309999999</v>
      </c>
      <c r="AS53" s="14">
        <f>AR53/AQ53*100</f>
        <v>8.7948317036154862</v>
      </c>
    </row>
    <row r="54" spans="1:59" ht="15" customHeight="1" x14ac:dyDescent="0.2">
      <c r="A54" s="3" t="s">
        <v>50</v>
      </c>
      <c r="B54" s="14">
        <f>'[12]financial profile(mcso)'!Y128</f>
        <v>483630.19241000008</v>
      </c>
      <c r="C54" s="14">
        <f>[3]REG10!B54</f>
        <v>433821.00640999997</v>
      </c>
      <c r="D54" s="14">
        <f>B54-C54</f>
        <v>49809.186000000103</v>
      </c>
      <c r="E54" s="14">
        <f>D54/C54*100</f>
        <v>11.481506258119261</v>
      </c>
      <c r="F54" s="14"/>
      <c r="G54" s="14">
        <f>'[12]financial profile(mcso)'!Z128</f>
        <v>103118.25386</v>
      </c>
      <c r="H54" s="14">
        <f>[3]REG10!G54</f>
        <v>92342.585860000007</v>
      </c>
      <c r="I54" s="14">
        <f>G54-H54</f>
        <v>10775.667999999991</v>
      </c>
      <c r="J54" s="14">
        <f>I54/H54*100</f>
        <v>11.669229207352835</v>
      </c>
      <c r="K54" s="14"/>
      <c r="L54" s="14">
        <f>'[12]financial profile(mcso)'!X128</f>
        <v>677043.95678999997</v>
      </c>
      <c r="M54" s="22">
        <f>[3]REG10!L54</f>
        <v>630371.81178999995</v>
      </c>
      <c r="N54" s="14">
        <f>L54-M54</f>
        <v>46672.145000000019</v>
      </c>
      <c r="O54" s="14">
        <f>N54/M54*100</f>
        <v>7.4039073649994087</v>
      </c>
      <c r="P54" s="14"/>
      <c r="Q54" s="14">
        <f>'[12]financial profile(mcso)'!AA128</f>
        <v>362941.62868999981</v>
      </c>
      <c r="R54" s="14">
        <f>[3]REG10!Q54</f>
        <v>327095.94368999999</v>
      </c>
      <c r="S54" s="14">
        <f>Q54-R54</f>
        <v>35845.684999999823</v>
      </c>
      <c r="T54" s="14">
        <f>S54/R54*100</f>
        <v>10.958767814611607</v>
      </c>
      <c r="U54" s="14"/>
      <c r="V54" s="14">
        <f>+'[12]financial profile(mcso)'!$E$130</f>
        <v>168244.11601000003</v>
      </c>
      <c r="W54" s="14">
        <f>+'[13]financial profile(mcso)'!$E$130</f>
        <v>164712.95600999999</v>
      </c>
      <c r="X54" s="14">
        <f>V54-W54</f>
        <v>3531.1600000000326</v>
      </c>
      <c r="Y54" s="14">
        <f>X54/W54*100</f>
        <v>2.1438265000754706</v>
      </c>
      <c r="Z54" s="14"/>
      <c r="AA54" s="14">
        <f>'[12]financial profile(mcso)'!AC128</f>
        <v>68017.516889999999</v>
      </c>
      <c r="AB54" s="14">
        <f>[3]REG10!AA54</f>
        <v>68017.516889999999</v>
      </c>
      <c r="AC54" s="14">
        <f>AA54-AB54</f>
        <v>0</v>
      </c>
      <c r="AD54" s="14">
        <f>AC54/AB54*100</f>
        <v>0</v>
      </c>
      <c r="AE54" s="14"/>
      <c r="AF54" s="14">
        <f>'[12]financial profile(mcso)'!AD128</f>
        <v>658348.5867000001</v>
      </c>
      <c r="AG54" s="22">
        <f>[3]REG10!AF54</f>
        <v>587504.67670000007</v>
      </c>
      <c r="AH54" s="14">
        <f>AF54-AG54</f>
        <v>70843.910000000033</v>
      </c>
      <c r="AI54" s="14">
        <f>AH54/AG54*100</f>
        <v>12.058441883038039</v>
      </c>
      <c r="AJ54" s="14"/>
      <c r="AK54" s="14">
        <f>'[12]financial profile(mcso)'!AE128</f>
        <v>594653.3759000001</v>
      </c>
      <c r="AL54" s="22">
        <f>[3]REG10!AK54</f>
        <v>542903.48592000001</v>
      </c>
      <c r="AM54" s="14">
        <f>AK54-AL54</f>
        <v>51749.889980000095</v>
      </c>
      <c r="AN54" s="14">
        <f>AM54/AL54*100</f>
        <v>9.5320607294140203</v>
      </c>
      <c r="AO54" s="14"/>
      <c r="AP54" s="14">
        <f>L54+B54+G54+Q54+V54+AA54+AF54+AK54</f>
        <v>3115997.6272500008</v>
      </c>
      <c r="AQ54" s="14">
        <f>M54+C54+H54+R54+W54+AB54+AG54+AL54</f>
        <v>2846769.9832699997</v>
      </c>
      <c r="AR54" s="14">
        <f>AP54-AQ54</f>
        <v>269227.6439800011</v>
      </c>
      <c r="AS54" s="14">
        <f>AR54/AQ54*100</f>
        <v>9.4573023307892043</v>
      </c>
      <c r="AV54" s="15"/>
      <c r="BA54" s="15"/>
      <c r="BF54" s="15"/>
    </row>
    <row r="55" spans="1:59" ht="15" customHeight="1" x14ac:dyDescent="0.2">
      <c r="A55" s="3" t="s">
        <v>51</v>
      </c>
      <c r="B55" s="19">
        <f>'[12]financial profile(mcso)'!Y129</f>
        <v>-1.0405855083006528</v>
      </c>
      <c r="C55" s="19">
        <f>[3]REG10!B55</f>
        <v>-0.15177822766694685</v>
      </c>
      <c r="D55" s="19">
        <f>B55-C55</f>
        <v>-0.88880728063370595</v>
      </c>
      <c r="E55" s="14">
        <f>D55/C55*100</f>
        <v>585.59603330199104</v>
      </c>
      <c r="F55" s="14"/>
      <c r="G55" s="19">
        <f>'[12]financial profile(mcso)'!Z129</f>
        <v>-0.18343446596093554</v>
      </c>
      <c r="H55" s="19">
        <f>[3]REG10!G55</f>
        <v>-0.39738347493013049</v>
      </c>
      <c r="I55" s="19">
        <f>G55-H55</f>
        <v>0.21394900896919494</v>
      </c>
      <c r="J55" s="14">
        <f>I55/H55*100</f>
        <v>-53.83943280651323</v>
      </c>
      <c r="K55" s="14"/>
      <c r="L55" s="19">
        <f>'[12]financial profile(mcso)'!X129</f>
        <v>-0.1827051205851786</v>
      </c>
      <c r="M55" s="23">
        <f>[3]REG10!L55</f>
        <v>-0.15039595016083379</v>
      </c>
      <c r="N55" s="19">
        <f>L55-M55</f>
        <v>-3.2309170424344807E-2</v>
      </c>
      <c r="O55" s="14">
        <f>N55/M55*100</f>
        <v>21.482739654753537</v>
      </c>
      <c r="P55" s="14"/>
      <c r="Q55" s="19">
        <f>'[12]financial profile(mcso)'!AA129</f>
        <v>-2.0473987671424103</v>
      </c>
      <c r="R55" s="19">
        <f>[3]REG10!Q55</f>
        <v>-1.235484052321272</v>
      </c>
      <c r="S55" s="19">
        <f>Q55-R55</f>
        <v>-0.81191471482113831</v>
      </c>
      <c r="T55" s="14">
        <f>S55/R55*100</f>
        <v>65.716324973655759</v>
      </c>
      <c r="U55" s="14"/>
      <c r="V55" s="19">
        <f>+'[12]financial profile(mcso)'!$I$130</f>
        <v>0</v>
      </c>
      <c r="W55" s="19">
        <f>+'[13]financial profile(mcso)'!$I$130</f>
        <v>0</v>
      </c>
      <c r="X55" s="19">
        <f>V55-W55</f>
        <v>0</v>
      </c>
      <c r="Y55" s="14"/>
      <c r="Z55" s="14"/>
      <c r="AA55" s="14">
        <f>'[12]financial profile(mcso)'!AC129</f>
        <v>0</v>
      </c>
      <c r="AB55" s="14">
        <f>[3]REG10!AA55</f>
        <v>0</v>
      </c>
      <c r="AC55" s="14"/>
      <c r="AD55" s="14"/>
      <c r="AE55" s="14"/>
      <c r="AF55" s="19">
        <f>'[12]financial profile(mcso)'!AD129</f>
        <v>-0.60669336528213336</v>
      </c>
      <c r="AG55" s="23">
        <f>[3]REG10!AF55</f>
        <v>-0.49891683079381294</v>
      </c>
      <c r="AH55" s="19">
        <f>AF55-AG55</f>
        <v>-0.10777653448832042</v>
      </c>
      <c r="AI55" s="14">
        <f>AH55/AG55*100</f>
        <v>21.602104366140569</v>
      </c>
      <c r="AJ55" s="14"/>
      <c r="AK55" s="19">
        <f>'[12]financial profile(mcso)'!AE129</f>
        <v>-0.21871267761350421</v>
      </c>
      <c r="AL55" s="23">
        <f>[3]REG10!AK55</f>
        <v>5.5320352983884549E-6</v>
      </c>
      <c r="AM55" s="19">
        <f>AK55-AL55</f>
        <v>-0.21871820964880259</v>
      </c>
      <c r="AN55" s="14">
        <f t="shared" ref="AN55:AN56" si="39">AM55/AL55*100</f>
        <v>-3953666.1979094329</v>
      </c>
      <c r="AO55" s="14"/>
      <c r="AP55" s="19">
        <f>+'[12]financial profile(mcso)'!$I$134</f>
        <v>-0.66771899925184486</v>
      </c>
      <c r="AQ55" s="19">
        <f>+'[13]financial profile(mcso)'!$I$134</f>
        <v>-0.35869011182553107</v>
      </c>
      <c r="AR55" s="19">
        <f>AP55-AQ55</f>
        <v>-0.30902888742631379</v>
      </c>
      <c r="AS55" s="14">
        <f>AR55/AQ55*100</f>
        <v>86.154838741868417</v>
      </c>
      <c r="AT55" s="21"/>
      <c r="AU55" s="21"/>
      <c r="AV55" s="21"/>
      <c r="AW55" s="21"/>
      <c r="AX55" s="21"/>
      <c r="AY55" s="21"/>
      <c r="AZ55" s="21"/>
      <c r="BA55" s="15"/>
      <c r="BB55" s="15"/>
      <c r="BC55" s="15"/>
      <c r="BD55" s="15"/>
      <c r="BE55" s="15"/>
      <c r="BF55" s="15"/>
      <c r="BG55" s="15"/>
    </row>
    <row r="56" spans="1:59" ht="15" customHeight="1" x14ac:dyDescent="0.2">
      <c r="A56" s="3" t="s">
        <v>52</v>
      </c>
      <c r="B56" s="14">
        <f>'[12]financial profile(mcso)'!Y130</f>
        <v>-10739.880950000021</v>
      </c>
      <c r="C56" s="14">
        <f>[3]REG10!B56</f>
        <v>-1316.7849500000011</v>
      </c>
      <c r="D56" s="14">
        <f>B56-C56</f>
        <v>-9423.0960000000196</v>
      </c>
      <c r="E56" s="14">
        <f>D56/C56*100</f>
        <v>715.61388972436328</v>
      </c>
      <c r="F56" s="14"/>
      <c r="G56" s="14">
        <f>'[12]financial profile(mcso)'!Z130</f>
        <v>-571.01479999998992</v>
      </c>
      <c r="H56" s="14">
        <f>[3]REG10!G56</f>
        <v>-571.01780000000144</v>
      </c>
      <c r="I56" s="14">
        <f>G56-H56</f>
        <v>3.0000000115251169E-3</v>
      </c>
      <c r="J56" s="14">
        <f>I56/H56*100</f>
        <v>-5.2537766975479735E-4</v>
      </c>
      <c r="K56" s="14"/>
      <c r="L56" s="14">
        <f>'[12]financial profile(mcso)'!X130</f>
        <v>-2050.9731400000164</v>
      </c>
      <c r="M56" s="14">
        <f>[3]REG10!L56</f>
        <v>-1762.5471399999224</v>
      </c>
      <c r="N56" s="14">
        <f>L56-M56</f>
        <v>-288.42600000009406</v>
      </c>
      <c r="O56" s="14">
        <f>N56/M56*100</f>
        <v>16.364158067290433</v>
      </c>
      <c r="P56" s="14"/>
      <c r="Q56" s="14">
        <f>'[12]financial profile(mcso)'!AA130</f>
        <v>-15251.810479999986</v>
      </c>
      <c r="R56" s="14">
        <f>[3]REG10!Q56</f>
        <v>-9203.5654799999902</v>
      </c>
      <c r="S56" s="14">
        <f>Q56-R56</f>
        <v>-6048.2449999999953</v>
      </c>
      <c r="T56" s="14">
        <f>S56/R56*100</f>
        <v>65.716324973655773</v>
      </c>
      <c r="U56" s="14"/>
      <c r="V56" s="14">
        <f>+'[12]financial profile(mcso)'!$F$130</f>
        <v>0</v>
      </c>
      <c r="W56" s="14">
        <f>+'[13]financial profile(mcso)'!$F$130</f>
        <v>0</v>
      </c>
      <c r="X56" s="14">
        <f>V56-W56</f>
        <v>0</v>
      </c>
      <c r="Y56" s="14"/>
      <c r="Z56" s="14"/>
      <c r="AA56" s="14">
        <f>'[12]financial profile(mcso)'!AC130</f>
        <v>-1.8700000073295087E-3</v>
      </c>
      <c r="AB56" s="14">
        <f>[3]REG10!AA56</f>
        <v>-1.8700000073295087E-3</v>
      </c>
      <c r="AC56" s="14">
        <f>AA56-AB56</f>
        <v>0</v>
      </c>
      <c r="AD56" s="14"/>
      <c r="AE56" s="14"/>
      <c r="AF56" s="14">
        <f>'[12]financial profile(mcso)'!AD130</f>
        <v>-10704.034830000252</v>
      </c>
      <c r="AG56" s="14">
        <f>[3]REG10!AF56</f>
        <v>-8417.0058300000383</v>
      </c>
      <c r="AH56" s="14">
        <f>AF56-AG56</f>
        <v>-2287.0290000002133</v>
      </c>
      <c r="AI56" s="14">
        <f>AH56/AG56*100</f>
        <v>27.171526861116629</v>
      </c>
      <c r="AJ56" s="14"/>
      <c r="AK56" s="14">
        <f>'[12]financial profile(mcso)'!AE130</f>
        <v>-2682.8900199999334</v>
      </c>
      <c r="AL56" s="14">
        <f>[3]REG10!AK56</f>
        <v>6.7859999951906502E-2</v>
      </c>
      <c r="AM56" s="14">
        <f>AK56-AL56</f>
        <v>-2682.9578799998853</v>
      </c>
      <c r="AN56" s="14">
        <f t="shared" si="39"/>
        <v>-3953666.1979094339</v>
      </c>
      <c r="AO56" s="14"/>
      <c r="AP56" s="14">
        <f>L56+B56+G56+Q56+V56+AA56+AF56+AK56</f>
        <v>-42000.606090000205</v>
      </c>
      <c r="AQ56" s="14">
        <f>M56+C56+H56+R56+W56+AB56+AG56+AL56</f>
        <v>-21270.855210000009</v>
      </c>
      <c r="AR56" s="14">
        <f>AP56-AQ56</f>
        <v>-20729.750880000196</v>
      </c>
      <c r="AS56" s="14">
        <f>AR56/AQ56*100</f>
        <v>97.456123298016593</v>
      </c>
      <c r="AV56" s="15"/>
      <c r="BA56" s="15"/>
      <c r="BF56" s="15"/>
    </row>
    <row r="57" spans="1:59" ht="15" customHeight="1" x14ac:dyDescent="0.2">
      <c r="A57" s="3" t="s">
        <v>53</v>
      </c>
      <c r="B57" s="14">
        <f>'[12]financial profile(mcso)'!Y131</f>
        <v>156805.63803999999</v>
      </c>
      <c r="C57" s="14">
        <f>[3]REG10!B57</f>
        <v>167687.16235</v>
      </c>
      <c r="D57" s="14">
        <f>B57-C57</f>
        <v>-10881.524310000008</v>
      </c>
      <c r="E57" s="14">
        <f>D57/C57*100</f>
        <v>-6.4891814957711986</v>
      </c>
      <c r="F57" s="14"/>
      <c r="G57" s="14">
        <f>'[12]financial profile(mcso)'!Z131</f>
        <v>62999.730950000005</v>
      </c>
      <c r="H57" s="14">
        <f>[3]REG10!G57</f>
        <v>40715.873950000001</v>
      </c>
      <c r="I57" s="14">
        <f>G57-H57</f>
        <v>22283.857000000004</v>
      </c>
      <c r="J57" s="14">
        <f>I57/H57*100</f>
        <v>54.730145366313579</v>
      </c>
      <c r="K57" s="14"/>
      <c r="L57" s="14">
        <f>'[12]financial profile(mcso)'!X131</f>
        <v>148036.94342000003</v>
      </c>
      <c r="M57" s="14">
        <f>[3]REG10!L57</f>
        <v>180932.52341999998</v>
      </c>
      <c r="N57" s="14">
        <f>L57-M57</f>
        <v>-32895.579999999958</v>
      </c>
      <c r="O57" s="14">
        <f>N57/M57*100</f>
        <v>-18.18113149488288</v>
      </c>
      <c r="P57" s="14"/>
      <c r="Q57" s="14">
        <f>'[12]financial profile(mcso)'!AA131</f>
        <v>100849.78822999999</v>
      </c>
      <c r="R57" s="14">
        <f>[3]REG10!Q57</f>
        <v>128535.00123000001</v>
      </c>
      <c r="S57" s="14">
        <f>Q57-R57</f>
        <v>-27685.213000000018</v>
      </c>
      <c r="T57" s="14">
        <f>S57/R57*100</f>
        <v>-21.53904596807854</v>
      </c>
      <c r="U57" s="14"/>
      <c r="V57" s="14">
        <f>+'[12]financial profile(mcso)'!$K$130</f>
        <v>23902.034929999998</v>
      </c>
      <c r="W57" s="14">
        <f>+'[13]financial profile(mcso)'!$K$130</f>
        <v>25922.731929999998</v>
      </c>
      <c r="X57" s="14">
        <f>V57-W57</f>
        <v>-2020.6970000000001</v>
      </c>
      <c r="Y57" s="14">
        <f>X57/W57*100</f>
        <v>-7.7950773300304697</v>
      </c>
      <c r="Z57" s="14"/>
      <c r="AA57" s="14">
        <f>'[12]financial profile(mcso)'!AC131</f>
        <v>-1.4599999999999999E-3</v>
      </c>
      <c r="AB57" s="14">
        <f>[3]REG10!AA57</f>
        <v>-1.4599999999999999E-3</v>
      </c>
      <c r="AC57" s="14">
        <f>AA57-AB57</f>
        <v>0</v>
      </c>
      <c r="AD57" s="14"/>
      <c r="AE57" s="14"/>
      <c r="AF57" s="14">
        <f>'[12]financial profile(mcso)'!AD131</f>
        <v>398115.59639999998</v>
      </c>
      <c r="AG57" s="14">
        <f>[3]REG10!AF57</f>
        <v>453058.59151999996</v>
      </c>
      <c r="AH57" s="14">
        <f>AF57-AG57</f>
        <v>-54942.995119999978</v>
      </c>
      <c r="AI57" s="14">
        <f>AH57/AG57*100</f>
        <v>-12.127127958365747</v>
      </c>
      <c r="AJ57" s="14"/>
      <c r="AK57" s="14">
        <f>'[12]financial profile(mcso)'!AE131</f>
        <v>225868.11821000002</v>
      </c>
      <c r="AL57" s="14">
        <f>[3]REG10!AK57</f>
        <v>263989.04009000002</v>
      </c>
      <c r="AM57" s="14">
        <f>AK57-AL57</f>
        <v>-38120.921880000009</v>
      </c>
      <c r="AN57" s="14">
        <f>AM57/AL57*100</f>
        <v>-14.440342624452779</v>
      </c>
      <c r="AO57" s="14"/>
      <c r="AP57" s="14">
        <f>L57+B57+G57+Q57+V57+AA57+AF57+AK57</f>
        <v>1116577.8487200001</v>
      </c>
      <c r="AQ57" s="14">
        <f>M57+C57+H57+R57+W57+AB57+AG57+AL57</f>
        <v>1260840.9230299999</v>
      </c>
      <c r="AR57" s="14">
        <f>AP57-AQ57</f>
        <v>-144263.07430999982</v>
      </c>
      <c r="AS57" s="14">
        <f>AR57/AQ57*100</f>
        <v>-11.441814084152096</v>
      </c>
      <c r="AV57" s="15"/>
      <c r="BA57" s="15"/>
      <c r="BF57" s="15"/>
    </row>
    <row r="58" spans="1:59" ht="13.5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</row>
    <row r="59" spans="1:59" ht="18.75" customHeight="1" x14ac:dyDescent="0.25">
      <c r="A59" s="1" t="s">
        <v>54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</row>
    <row r="60" spans="1:59" ht="9.9499999999999993" customHeight="1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</row>
    <row r="61" spans="1:59" ht="15" customHeight="1" x14ac:dyDescent="0.2">
      <c r="A61" s="3" t="s">
        <v>55</v>
      </c>
      <c r="B61" s="14">
        <v>197246</v>
      </c>
      <c r="C61" s="14">
        <v>177873</v>
      </c>
      <c r="D61" s="14">
        <f t="shared" ref="D61:D73" si="40">B61-C61</f>
        <v>19373</v>
      </c>
      <c r="E61" s="14">
        <f t="shared" ref="E61:E66" si="41">D61/C61*100</f>
        <v>10.891478751693624</v>
      </c>
      <c r="F61" s="14"/>
      <c r="G61" s="14">
        <v>29531</v>
      </c>
      <c r="H61" s="14">
        <v>25544</v>
      </c>
      <c r="I61" s="14">
        <f t="shared" ref="I61:I73" si="42">G61-H61</f>
        <v>3987</v>
      </c>
      <c r="J61" s="14">
        <f t="shared" ref="J61:J66" si="43">I61/H61*100</f>
        <v>15.608362041966803</v>
      </c>
      <c r="K61" s="14"/>
      <c r="L61" s="14">
        <v>228182</v>
      </c>
      <c r="M61" s="14">
        <v>197758</v>
      </c>
      <c r="N61" s="14">
        <f t="shared" ref="N61:N72" si="44">L61-M61</f>
        <v>30424</v>
      </c>
      <c r="O61" s="14">
        <f t="shared" ref="O61:O66" si="45">N61/M61*100</f>
        <v>15.384459794294036</v>
      </c>
      <c r="P61" s="14"/>
      <c r="Q61" s="14">
        <v>105154</v>
      </c>
      <c r="R61" s="14">
        <v>92306</v>
      </c>
      <c r="S61" s="14">
        <f t="shared" ref="S61:S73" si="46">Q61-R61</f>
        <v>12848</v>
      </c>
      <c r="T61" s="14">
        <f t="shared" ref="T61:T66" si="47">S61/R61*100</f>
        <v>13.918921846900526</v>
      </c>
      <c r="U61" s="14"/>
      <c r="V61" s="14">
        <v>72504</v>
      </c>
      <c r="W61" s="22">
        <v>62105</v>
      </c>
      <c r="X61" s="14">
        <f t="shared" ref="X61:X73" si="48">V61-W61</f>
        <v>10399</v>
      </c>
      <c r="Y61" s="14">
        <f t="shared" ref="Y61:Y66" si="49">X61/W61*100</f>
        <v>16.744223492472425</v>
      </c>
      <c r="Z61" s="14"/>
      <c r="AA61" s="14">
        <v>147175</v>
      </c>
      <c r="AB61" s="14">
        <v>133405</v>
      </c>
      <c r="AC61" s="14">
        <f>AA61-AB61</f>
        <v>13770</v>
      </c>
      <c r="AD61" s="14">
        <f t="shared" ref="AD61:AD66" si="50">AC61/AB61*100</f>
        <v>10.321951950826429</v>
      </c>
      <c r="AE61" s="14"/>
      <c r="AF61" s="14">
        <v>314312</v>
      </c>
      <c r="AG61" s="14">
        <v>284853</v>
      </c>
      <c r="AH61" s="14">
        <f t="shared" ref="AH61:AH73" si="51">AF61-AG61</f>
        <v>29459</v>
      </c>
      <c r="AI61" s="14">
        <f t="shared" ref="AI61:AI72" si="52">AH61/AG61*100</f>
        <v>10.341825432767077</v>
      </c>
      <c r="AJ61" s="14"/>
      <c r="AK61" s="14">
        <v>149216</v>
      </c>
      <c r="AL61" s="14">
        <f>+[14]MORESCO2!$O$56/1000</f>
        <v>137013.8455</v>
      </c>
      <c r="AM61" s="14">
        <f t="shared" ref="AM61:AM73" si="53">AK61-AL61</f>
        <v>12202.154500000004</v>
      </c>
      <c r="AN61" s="14">
        <f t="shared" ref="AN61:AN72" si="54">AM61/AL61*100</f>
        <v>8.9057820802496952</v>
      </c>
      <c r="AO61" s="14"/>
      <c r="AP61" s="14">
        <f t="shared" ref="AP61:AQ63" si="55">L61+B61+G61+Q61+V61+AA61+AF61+AK61</f>
        <v>1243320</v>
      </c>
      <c r="AQ61" s="14">
        <f t="shared" si="55"/>
        <v>1110857.8455000001</v>
      </c>
      <c r="AR61" s="14">
        <f t="shared" ref="AR61:AR73" si="56">AP61-AQ61</f>
        <v>132462.15449999995</v>
      </c>
      <c r="AS61" s="14">
        <f t="shared" ref="AS61:AS66" si="57">AR61/AQ61*100</f>
        <v>11.924311921331245</v>
      </c>
      <c r="AW61" s="15"/>
      <c r="BB61" s="15"/>
      <c r="BG61" s="15"/>
    </row>
    <row r="62" spans="1:59" ht="15" customHeight="1" x14ac:dyDescent="0.2">
      <c r="A62" s="3" t="s">
        <v>56</v>
      </c>
      <c r="B62" s="14">
        <v>178010</v>
      </c>
      <c r="C62" s="14">
        <v>161998</v>
      </c>
      <c r="D62" s="14">
        <f t="shared" si="40"/>
        <v>16012</v>
      </c>
      <c r="E62" s="14">
        <f t="shared" si="41"/>
        <v>9.8840726428721339</v>
      </c>
      <c r="F62" s="14"/>
      <c r="G62" s="14">
        <v>24851</v>
      </c>
      <c r="H62" s="14">
        <v>21372</v>
      </c>
      <c r="I62" s="14">
        <f t="shared" si="42"/>
        <v>3479</v>
      </c>
      <c r="J62" s="14">
        <f t="shared" si="43"/>
        <v>16.278308066629236</v>
      </c>
      <c r="K62" s="14"/>
      <c r="L62" s="14">
        <v>196703</v>
      </c>
      <c r="M62" s="14">
        <v>169632</v>
      </c>
      <c r="N62" s="14">
        <f t="shared" si="44"/>
        <v>27071</v>
      </c>
      <c r="O62" s="14">
        <f t="shared" si="45"/>
        <v>15.958663459724582</v>
      </c>
      <c r="P62" s="14"/>
      <c r="Q62" s="14">
        <v>94145</v>
      </c>
      <c r="R62" s="14">
        <v>82503</v>
      </c>
      <c r="S62" s="14">
        <f t="shared" si="46"/>
        <v>11642</v>
      </c>
      <c r="T62" s="14">
        <f t="shared" si="47"/>
        <v>14.111002024168817</v>
      </c>
      <c r="U62" s="14"/>
      <c r="V62" s="14">
        <v>62069</v>
      </c>
      <c r="W62" s="22">
        <v>53706</v>
      </c>
      <c r="X62" s="14">
        <f t="shared" si="48"/>
        <v>8363</v>
      </c>
      <c r="Y62" s="14">
        <f t="shared" si="49"/>
        <v>15.571816929207166</v>
      </c>
      <c r="Z62" s="14"/>
      <c r="AA62" s="14">
        <v>131228</v>
      </c>
      <c r="AB62" s="14">
        <v>119496</v>
      </c>
      <c r="AC62" s="14">
        <f>AA62-AB62</f>
        <v>11732</v>
      </c>
      <c r="AD62" s="14">
        <f t="shared" si="50"/>
        <v>9.8179018544553802</v>
      </c>
      <c r="AE62" s="14"/>
      <c r="AF62" s="14">
        <v>299523</v>
      </c>
      <c r="AG62" s="14">
        <v>275975</v>
      </c>
      <c r="AH62" s="14">
        <f t="shared" si="51"/>
        <v>23548</v>
      </c>
      <c r="AI62" s="14">
        <f t="shared" si="52"/>
        <v>8.5326569435637278</v>
      </c>
      <c r="AJ62" s="14"/>
      <c r="AK62" s="14">
        <v>134156</v>
      </c>
      <c r="AL62" s="14">
        <f>+[14]MORESCO2!$O$58/1000</f>
        <v>123120.5217515378</v>
      </c>
      <c r="AM62" s="14">
        <f t="shared" si="53"/>
        <v>11035.478248462197</v>
      </c>
      <c r="AN62" s="14">
        <f t="shared" si="54"/>
        <v>8.9631509771638562</v>
      </c>
      <c r="AO62" s="14"/>
      <c r="AP62" s="14">
        <f>L62+B62+G62+Q62+V62+AA62+AF62+AK62</f>
        <v>1120685</v>
      </c>
      <c r="AQ62" s="14">
        <f t="shared" si="55"/>
        <v>1007802.5217515378</v>
      </c>
      <c r="AR62" s="14">
        <f t="shared" si="56"/>
        <v>112882.4782484622</v>
      </c>
      <c r="AS62" s="14">
        <f t="shared" si="57"/>
        <v>11.200852926253352</v>
      </c>
      <c r="AW62" s="15"/>
      <c r="BB62" s="15"/>
      <c r="BG62" s="15"/>
    </row>
    <row r="63" spans="1:59" ht="15" customHeight="1" x14ac:dyDescent="0.2">
      <c r="A63" s="3" t="s">
        <v>57</v>
      </c>
      <c r="B63" s="14">
        <v>252</v>
      </c>
      <c r="C63" s="14">
        <v>240</v>
      </c>
      <c r="D63" s="14">
        <f t="shared" si="40"/>
        <v>12</v>
      </c>
      <c r="E63" s="14">
        <f t="shared" si="41"/>
        <v>5</v>
      </c>
      <c r="F63" s="14"/>
      <c r="G63" s="14">
        <v>67</v>
      </c>
      <c r="H63" s="14">
        <v>69</v>
      </c>
      <c r="I63" s="14">
        <f t="shared" si="42"/>
        <v>-2</v>
      </c>
      <c r="J63" s="14">
        <f t="shared" si="43"/>
        <v>-2.8985507246376812</v>
      </c>
      <c r="K63" s="14"/>
      <c r="L63" s="14">
        <v>364</v>
      </c>
      <c r="M63" s="14">
        <v>300</v>
      </c>
      <c r="N63" s="14">
        <f t="shared" si="44"/>
        <v>64</v>
      </c>
      <c r="O63" s="14">
        <f t="shared" si="45"/>
        <v>21.333333333333336</v>
      </c>
      <c r="P63" s="14"/>
      <c r="Q63" s="14">
        <v>332</v>
      </c>
      <c r="R63" s="14">
        <v>293</v>
      </c>
      <c r="S63" s="14">
        <f t="shared" si="46"/>
        <v>39</v>
      </c>
      <c r="T63" s="14">
        <f t="shared" si="47"/>
        <v>13.310580204778159</v>
      </c>
      <c r="U63" s="14"/>
      <c r="V63" s="14">
        <v>226</v>
      </c>
      <c r="W63" s="22">
        <v>287</v>
      </c>
      <c r="X63" s="14">
        <f t="shared" si="48"/>
        <v>-61</v>
      </c>
      <c r="Y63" s="14">
        <f t="shared" si="49"/>
        <v>-21.254355400696863</v>
      </c>
      <c r="Z63" s="14"/>
      <c r="AA63" s="14">
        <v>325</v>
      </c>
      <c r="AB63" s="14">
        <v>275</v>
      </c>
      <c r="AC63" s="14">
        <f>AA63-AB63</f>
        <v>50</v>
      </c>
      <c r="AD63" s="14">
        <f t="shared" si="50"/>
        <v>18.181818181818183</v>
      </c>
      <c r="AE63" s="14"/>
      <c r="AF63" s="14">
        <v>0</v>
      </c>
      <c r="AG63" s="14">
        <v>0</v>
      </c>
      <c r="AH63" s="14">
        <f t="shared" si="51"/>
        <v>0</v>
      </c>
      <c r="AI63" s="14"/>
      <c r="AJ63" s="14"/>
      <c r="AK63" s="14">
        <v>257</v>
      </c>
      <c r="AL63" s="14">
        <f>+[14]MORESCO2!$O$59/1000</f>
        <v>221.34552222222223</v>
      </c>
      <c r="AM63" s="14">
        <f t="shared" si="53"/>
        <v>35.654477777777771</v>
      </c>
      <c r="AN63" s="14">
        <f t="shared" si="54"/>
        <v>16.108063727614997</v>
      </c>
      <c r="AO63" s="14"/>
      <c r="AP63" s="14">
        <f t="shared" si="55"/>
        <v>1823</v>
      </c>
      <c r="AQ63" s="14">
        <f t="shared" si="55"/>
        <v>1685.3455222222221</v>
      </c>
      <c r="AR63" s="14">
        <f t="shared" si="56"/>
        <v>137.65447777777786</v>
      </c>
      <c r="AS63" s="14">
        <f t="shared" si="57"/>
        <v>8.16773035337423</v>
      </c>
      <c r="AW63" s="15"/>
      <c r="BB63" s="15"/>
      <c r="BG63" s="15"/>
    </row>
    <row r="64" spans="1:59" ht="15" customHeight="1" x14ac:dyDescent="0.2">
      <c r="A64" s="3" t="s">
        <v>58</v>
      </c>
      <c r="B64" s="19">
        <f>(B61-B62-B63)/B61*100</f>
        <v>9.6245297750017755</v>
      </c>
      <c r="C64" s="19">
        <f>(C61-C62-C63)/C61*100</f>
        <v>8.78997936730139</v>
      </c>
      <c r="D64" s="14"/>
      <c r="E64" s="14">
        <f>+B64-C64</f>
        <v>0.83455040770038558</v>
      </c>
      <c r="F64" s="14"/>
      <c r="G64" s="19">
        <f>(G61-G62-G63)/G61*100</f>
        <v>15.620872980935289</v>
      </c>
      <c r="H64" s="19">
        <f>(H61-H62-H63)/H61*100</f>
        <v>16.062480425931724</v>
      </c>
      <c r="I64" s="14"/>
      <c r="J64" s="14">
        <f>+G64-H64</f>
        <v>-0.44160744499643556</v>
      </c>
      <c r="K64" s="14"/>
      <c r="L64" s="19">
        <f>(L61-L62-L63)/L61*100</f>
        <v>13.636044911518001</v>
      </c>
      <c r="M64" s="19">
        <f>(M61-M62-M63)/M61*100</f>
        <v>14.070732915988229</v>
      </c>
      <c r="N64" s="14"/>
      <c r="O64" s="14">
        <f>+L64-M64</f>
        <v>-0.43468800447022815</v>
      </c>
      <c r="P64" s="14"/>
      <c r="Q64" s="19">
        <f>(Q61-Q62-Q63)/Q61*100</f>
        <v>10.153679365502025</v>
      </c>
      <c r="R64" s="19">
        <f>(R61-R62-R63)/R61*100</f>
        <v>10.302688882629516</v>
      </c>
      <c r="S64" s="14"/>
      <c r="T64" s="14">
        <f>+Q64-R64</f>
        <v>-0.14900951712749055</v>
      </c>
      <c r="U64" s="14"/>
      <c r="V64" s="19">
        <f>(V61-V62-V63)/V61*100</f>
        <v>14.080602449520027</v>
      </c>
      <c r="W64" s="19">
        <f>(W61-W62-W63)/W61*100</f>
        <v>13.061750261653652</v>
      </c>
      <c r="X64" s="14"/>
      <c r="Y64" s="14">
        <f>+V64-W64</f>
        <v>1.0188521878663757</v>
      </c>
      <c r="Z64" s="14"/>
      <c r="AA64" s="19">
        <f>(AA61-AA62-AA63)/AA61*100</f>
        <v>10.614574486155936</v>
      </c>
      <c r="AB64" s="19">
        <f>(AB61-AB62-AB63)/AB61*100</f>
        <v>10.220006746373823</v>
      </c>
      <c r="AC64" s="14"/>
      <c r="AD64" s="14">
        <f>AA64-AB64</f>
        <v>0.39456773978211324</v>
      </c>
      <c r="AE64" s="14"/>
      <c r="AF64" s="19">
        <f>(AF61-AF62-AF63)/AF61*100</f>
        <v>4.705197383491563</v>
      </c>
      <c r="AG64" s="19">
        <f>(AG61-AG62-AG63)/AG61*100</f>
        <v>3.1166952779152757</v>
      </c>
      <c r="AH64" s="14"/>
      <c r="AI64" s="14">
        <f>AF64-AG64</f>
        <v>1.5885021055762873</v>
      </c>
      <c r="AJ64" s="14"/>
      <c r="AK64" s="19">
        <f>(AK61-AK62-AK63)/AK61*100</f>
        <v>9.9205179069268699</v>
      </c>
      <c r="AL64" s="19">
        <f>(AL61-AL62-AL63)/AL61*100</f>
        <v>9.978537699126159</v>
      </c>
      <c r="AM64" s="14"/>
      <c r="AN64" s="14">
        <f>AK64-AL64</f>
        <v>-5.80197921992891E-2</v>
      </c>
      <c r="AO64" s="14"/>
      <c r="AP64" s="19">
        <f>(AP61-AP62-AP63)/AP61*100</f>
        <v>9.7168870443650874</v>
      </c>
      <c r="AQ64" s="19">
        <f>(AQ61-AQ62-AQ63)/AQ61*100</f>
        <v>9.1253780703698517</v>
      </c>
      <c r="AR64" s="14"/>
      <c r="AS64" s="14">
        <f>AP64-AQ64</f>
        <v>0.59150897399523572</v>
      </c>
      <c r="AT64" s="15"/>
      <c r="AU64" s="21"/>
      <c r="AV64" s="21"/>
      <c r="AW64" s="21"/>
      <c r="AY64" s="21"/>
      <c r="AZ64" s="21"/>
      <c r="BA64" s="21"/>
      <c r="BB64" s="21"/>
      <c r="BD64" s="21"/>
      <c r="BE64" s="21"/>
      <c r="BF64" s="21"/>
      <c r="BG64" s="21"/>
    </row>
    <row r="65" spans="1:59" ht="15" customHeight="1" x14ac:dyDescent="0.2">
      <c r="A65" s="3" t="s">
        <v>59</v>
      </c>
      <c r="B65" s="19">
        <f>B13/(B62+B63)</f>
        <v>9.8612997444211334</v>
      </c>
      <c r="C65" s="19">
        <f>C13/(C62+C63)</f>
        <v>13.836017620964261</v>
      </c>
      <c r="D65" s="14">
        <f t="shared" si="40"/>
        <v>-3.9747178765431279</v>
      </c>
      <c r="E65" s="14">
        <f t="shared" si="41"/>
        <v>-28.727325921590737</v>
      </c>
      <c r="F65" s="14"/>
      <c r="G65" s="19">
        <f>G13/(G62+G63)</f>
        <v>13.634264168071274</v>
      </c>
      <c r="H65" s="19">
        <f>H13/(H62+H63)</f>
        <v>13.326228849867077</v>
      </c>
      <c r="I65" s="14">
        <f t="shared" si="42"/>
        <v>0.30803531820419749</v>
      </c>
      <c r="J65" s="14">
        <f t="shared" si="43"/>
        <v>2.311496535700496</v>
      </c>
      <c r="K65" s="14"/>
      <c r="L65" s="19">
        <f>L13/(L62+L63)</f>
        <v>11.227373938863431</v>
      </c>
      <c r="M65" s="19">
        <f>M13/(M62+M63)</f>
        <v>15.587484525457242</v>
      </c>
      <c r="N65" s="14">
        <f t="shared" si="44"/>
        <v>-4.3601105865938106</v>
      </c>
      <c r="O65" s="14">
        <f t="shared" si="45"/>
        <v>-27.971867939775301</v>
      </c>
      <c r="P65" s="14"/>
      <c r="Q65" s="19">
        <f>Q13/(Q62+Q63)</f>
        <v>13.050802717804334</v>
      </c>
      <c r="R65" s="19">
        <f>R13/(R62+R63)</f>
        <v>15.709311019976809</v>
      </c>
      <c r="S65" s="14">
        <f t="shared" si="46"/>
        <v>-2.6585083021724749</v>
      </c>
      <c r="T65" s="14">
        <f t="shared" si="47"/>
        <v>-16.923137487008642</v>
      </c>
      <c r="U65" s="14"/>
      <c r="V65" s="19">
        <f>V13/(V62+V63)</f>
        <v>12.709733449233484</v>
      </c>
      <c r="W65" s="19">
        <f>W13/(W62+W63)</f>
        <v>15.233576928305521</v>
      </c>
      <c r="X65" s="14">
        <f t="shared" si="48"/>
        <v>-2.5238434790720365</v>
      </c>
      <c r="Y65" s="14">
        <f t="shared" si="49"/>
        <v>-16.567635368568499</v>
      </c>
      <c r="Z65" s="14"/>
      <c r="AA65" s="19">
        <f>AA13/(AA62+AA63)</f>
        <v>12.529789152508876</v>
      </c>
      <c r="AB65" s="19">
        <f>AB13/(AB62+AB63)</f>
        <v>15.823187136869524</v>
      </c>
      <c r="AC65" s="14">
        <f>AA65-AB65</f>
        <v>-3.2933979843606487</v>
      </c>
      <c r="AD65" s="14">
        <f t="shared" si="50"/>
        <v>-20.813746028995126</v>
      </c>
      <c r="AE65" s="14"/>
      <c r="AF65" s="19">
        <f>AF13/(AF62+AF63)</f>
        <v>9.7777989307665845</v>
      </c>
      <c r="AG65" s="19">
        <f>AG13/(AG62+AG63)</f>
        <v>13.021301455639096</v>
      </c>
      <c r="AH65" s="14">
        <f t="shared" si="51"/>
        <v>-3.2435025248725111</v>
      </c>
      <c r="AI65" s="14">
        <f t="shared" si="52"/>
        <v>-24.909203860477845</v>
      </c>
      <c r="AJ65" s="14"/>
      <c r="AK65" s="19">
        <f>AK13/(AK62+AK63)</f>
        <v>11.702375469560236</v>
      </c>
      <c r="AL65" s="19">
        <f>AL13/(AL62+AL63)</f>
        <v>15.550139500750326</v>
      </c>
      <c r="AM65" s="14">
        <f t="shared" si="53"/>
        <v>-3.8477640311900903</v>
      </c>
      <c r="AN65" s="14">
        <f t="shared" si="54"/>
        <v>-24.744241239793556</v>
      </c>
      <c r="AO65" s="14"/>
      <c r="AP65" s="19">
        <f>AP13/(AP62+AP63)</f>
        <v>11.122317576970499</v>
      </c>
      <c r="AQ65" s="19">
        <f>AQ13/(AQ62+AQ63)</f>
        <v>14.570891725666545</v>
      </c>
      <c r="AR65" s="14">
        <f t="shared" si="56"/>
        <v>-3.4485741486960464</v>
      </c>
      <c r="AS65" s="14">
        <f t="shared" si="57"/>
        <v>-23.667557302765498</v>
      </c>
      <c r="AU65" s="21"/>
      <c r="AV65" s="21"/>
      <c r="AW65" s="21"/>
      <c r="AY65" s="21"/>
      <c r="AZ65" s="21"/>
      <c r="BA65" s="21"/>
      <c r="BB65" s="21"/>
      <c r="BD65" s="21"/>
      <c r="BE65" s="21"/>
      <c r="BF65" s="21"/>
      <c r="BG65" s="21"/>
    </row>
    <row r="66" spans="1:59" ht="15" customHeight="1" x14ac:dyDescent="0.2">
      <c r="A66" s="3" t="s">
        <v>60</v>
      </c>
      <c r="B66" s="19">
        <f>B23/B61</f>
        <v>6.3617144426756438</v>
      </c>
      <c r="C66" s="19">
        <f>C23/C61</f>
        <v>9.3520171055753263</v>
      </c>
      <c r="D66" s="14">
        <f t="shared" si="40"/>
        <v>-2.9903026628996825</v>
      </c>
      <c r="E66" s="14">
        <f t="shared" si="41"/>
        <v>-31.974948603515436</v>
      </c>
      <c r="F66" s="14"/>
      <c r="G66" s="19">
        <f>G23/G61</f>
        <v>7.9077137946564626</v>
      </c>
      <c r="H66" s="19">
        <f>H23/H61</f>
        <v>8.2405657031005326</v>
      </c>
      <c r="I66" s="14">
        <f t="shared" si="42"/>
        <v>-0.33285190844406998</v>
      </c>
      <c r="J66" s="14">
        <f t="shared" si="43"/>
        <v>-4.0391876047882693</v>
      </c>
      <c r="K66" s="14"/>
      <c r="L66" s="19">
        <f>L23/L61</f>
        <v>7.3717371295281842</v>
      </c>
      <c r="M66" s="19">
        <f>M23/M61</f>
        <v>10.565711753607946</v>
      </c>
      <c r="N66" s="14">
        <f t="shared" si="44"/>
        <v>-3.193974624079762</v>
      </c>
      <c r="O66" s="14">
        <f t="shared" si="45"/>
        <v>-30.229621047432925</v>
      </c>
      <c r="P66" s="14"/>
      <c r="Q66" s="19">
        <f>Q23/Q61</f>
        <v>8.3480609113300499</v>
      </c>
      <c r="R66" s="19">
        <f>R23/R61</f>
        <v>10.985034831755248</v>
      </c>
      <c r="S66" s="14">
        <f t="shared" si="46"/>
        <v>-2.6369739204251985</v>
      </c>
      <c r="T66" s="14">
        <f t="shared" si="47"/>
        <v>-24.005148466186963</v>
      </c>
      <c r="U66" s="14"/>
      <c r="V66" s="19">
        <f>V23/V61</f>
        <v>7.8122249935175994</v>
      </c>
      <c r="W66" s="19">
        <f>W23/W61</f>
        <v>9.7612390852588362</v>
      </c>
      <c r="X66" s="14">
        <f t="shared" si="48"/>
        <v>-1.9490140917412369</v>
      </c>
      <c r="Y66" s="14">
        <f t="shared" si="49"/>
        <v>-19.966871774348668</v>
      </c>
      <c r="Z66" s="14"/>
      <c r="AA66" s="19">
        <f>AA23/AA61</f>
        <v>8.5411747762187868</v>
      </c>
      <c r="AB66" s="19">
        <f>AB23/AB61</f>
        <v>11.202222985045537</v>
      </c>
      <c r="AC66" s="14">
        <f>AA66-AB66</f>
        <v>-2.6610482088267506</v>
      </c>
      <c r="AD66" s="14">
        <f t="shared" si="50"/>
        <v>-23.754644166422416</v>
      </c>
      <c r="AE66" s="14"/>
      <c r="AF66" s="19">
        <f>AF23/AF61</f>
        <v>7.083781366222099</v>
      </c>
      <c r="AG66" s="19">
        <f>AG23/AG61</f>
        <v>9.9087907180194694</v>
      </c>
      <c r="AH66" s="14">
        <f t="shared" si="51"/>
        <v>-2.8250093517973704</v>
      </c>
      <c r="AI66" s="14">
        <f t="shared" si="52"/>
        <v>-28.510132388405335</v>
      </c>
      <c r="AJ66" s="14"/>
      <c r="AK66" s="19">
        <f>AK23/AK61</f>
        <v>7.7914271872319327</v>
      </c>
      <c r="AL66" s="19">
        <f>AL23/AL61</f>
        <v>10.886410813861874</v>
      </c>
      <c r="AM66" s="14">
        <f t="shared" si="53"/>
        <v>-3.0949836266299409</v>
      </c>
      <c r="AN66" s="14">
        <f t="shared" si="54"/>
        <v>-28.429789023660945</v>
      </c>
      <c r="AO66" s="14"/>
      <c r="AP66" s="19">
        <f>AP23/AP61</f>
        <v>7.448495309622623</v>
      </c>
      <c r="AQ66" s="19">
        <f>AQ23/AQ61</f>
        <v>10.255316760509841</v>
      </c>
      <c r="AR66" s="14">
        <f t="shared" si="56"/>
        <v>-2.8068214508872176</v>
      </c>
      <c r="AS66" s="14">
        <f t="shared" si="57"/>
        <v>-27.369427160899097</v>
      </c>
      <c r="AU66" s="21"/>
      <c r="AV66" s="21"/>
      <c r="AW66" s="21"/>
      <c r="AY66" s="21"/>
      <c r="AZ66" s="21"/>
      <c r="BA66" s="21"/>
      <c r="BB66" s="21"/>
      <c r="BD66" s="21"/>
      <c r="BE66" s="21"/>
      <c r="BF66" s="21"/>
      <c r="BG66" s="21"/>
    </row>
    <row r="67" spans="1:59" ht="14.25" hidden="1" customHeight="1" x14ac:dyDescent="0.2">
      <c r="A67" s="3" t="s">
        <v>61</v>
      </c>
      <c r="B67" s="22"/>
      <c r="C67" s="22">
        <f>[15]REG10!B67</f>
        <v>0</v>
      </c>
      <c r="D67" s="14"/>
      <c r="E67" s="14"/>
      <c r="F67" s="14"/>
      <c r="G67" s="22"/>
      <c r="H67" s="22">
        <f>[15]REG10!G67</f>
        <v>0</v>
      </c>
      <c r="I67" s="14"/>
      <c r="J67" s="14"/>
      <c r="K67" s="14"/>
      <c r="L67" s="22"/>
      <c r="M67" s="22">
        <f>[15]REG10!L67</f>
        <v>0</v>
      </c>
      <c r="N67" s="14"/>
      <c r="O67" s="14"/>
      <c r="P67" s="14"/>
      <c r="Q67" s="22"/>
      <c r="R67" s="22">
        <f>[15]REG10!Q67</f>
        <v>0</v>
      </c>
      <c r="S67" s="14"/>
      <c r="T67" s="14"/>
      <c r="U67" s="14"/>
      <c r="V67" s="22"/>
      <c r="W67" s="22">
        <f>[15]REG10!V67</f>
        <v>0</v>
      </c>
      <c r="X67" s="14"/>
      <c r="Y67" s="14"/>
      <c r="Z67" s="14"/>
      <c r="AA67" s="22"/>
      <c r="AB67" s="22">
        <f>[15]REG10!AA67</f>
        <v>0</v>
      </c>
      <c r="AC67" s="14"/>
      <c r="AD67" s="14"/>
      <c r="AE67" s="14"/>
      <c r="AF67" s="22"/>
      <c r="AG67" s="22">
        <f>[15]REG10!AF67</f>
        <v>0</v>
      </c>
      <c r="AH67" s="14"/>
      <c r="AI67" s="14"/>
      <c r="AJ67" s="14"/>
      <c r="AK67" s="22"/>
      <c r="AL67" s="22">
        <f>[15]REG10!AK67</f>
        <v>0</v>
      </c>
      <c r="AM67" s="14"/>
      <c r="AN67" s="14"/>
      <c r="AO67" s="14"/>
      <c r="AP67" s="14"/>
      <c r="AQ67" s="22"/>
      <c r="AR67" s="14"/>
      <c r="AS67" s="14"/>
      <c r="AT67" s="24"/>
      <c r="AU67" s="24"/>
      <c r="AV67" s="24"/>
      <c r="AW67" s="24"/>
      <c r="AX67" s="24"/>
      <c r="AY67" s="24"/>
      <c r="AZ67" s="24"/>
      <c r="BA67" s="15"/>
      <c r="BB67" s="21"/>
      <c r="BF67" s="15"/>
      <c r="BG67" s="21"/>
    </row>
    <row r="68" spans="1:59" s="27" customFormat="1" ht="14.25" customHeight="1" x14ac:dyDescent="0.2">
      <c r="A68" s="25" t="s">
        <v>62</v>
      </c>
      <c r="B68" s="26">
        <f>+$C$80</f>
        <v>99.142394588679934</v>
      </c>
      <c r="C68" s="26" t="str">
        <f>[15]REG10!B68</f>
        <v>100</v>
      </c>
      <c r="D68" s="20"/>
      <c r="E68" s="20">
        <f>+B68-C68</f>
        <v>-0.85760541132006551</v>
      </c>
      <c r="F68" s="20"/>
      <c r="G68" s="26">
        <f>+$C$81</f>
        <v>98.509432553005624</v>
      </c>
      <c r="H68" s="26">
        <f>[15]REG10!G68</f>
        <v>98.93</v>
      </c>
      <c r="I68" s="20"/>
      <c r="J68" s="20">
        <f>+G68-H68</f>
        <v>-0.42056744699438298</v>
      </c>
      <c r="K68" s="20"/>
      <c r="L68" s="26">
        <f>+$C$82</f>
        <v>92.794489892601291</v>
      </c>
      <c r="M68" s="20">
        <f>[15]REG10!L68</f>
        <v>92.08</v>
      </c>
      <c r="N68" s="20"/>
      <c r="O68" s="20">
        <f>+L68-M68</f>
        <v>0.71448989260129281</v>
      </c>
      <c r="P68" s="20"/>
      <c r="Q68" s="26">
        <f>+$C$83</f>
        <v>98.912955988326672</v>
      </c>
      <c r="R68" s="20">
        <f>[15]REG10!Q68</f>
        <v>98.63</v>
      </c>
      <c r="S68" s="20"/>
      <c r="T68" s="20">
        <f>+Q68-R68</f>
        <v>0.28295598832667679</v>
      </c>
      <c r="U68" s="20"/>
      <c r="V68" s="26">
        <f>+$C$84</f>
        <v>95.698903983311553</v>
      </c>
      <c r="W68" s="20">
        <f>[15]REG10!V68</f>
        <v>95.52</v>
      </c>
      <c r="X68" s="20"/>
      <c r="Y68" s="20">
        <f>+V68-W68</f>
        <v>0.17890398331155666</v>
      </c>
      <c r="Z68" s="20"/>
      <c r="AA68" s="26">
        <f>+$C$85</f>
        <v>96.386089739473476</v>
      </c>
      <c r="AB68" s="20">
        <f>[15]REG10!AA68</f>
        <v>96.42</v>
      </c>
      <c r="AC68" s="20"/>
      <c r="AD68" s="20">
        <f>AA68-AB68</f>
        <v>-3.3910260526525349E-2</v>
      </c>
      <c r="AE68" s="20"/>
      <c r="AF68" s="26">
        <f>+$C$86</f>
        <v>100</v>
      </c>
      <c r="AG68" s="20">
        <f>[15]REG10!AF68</f>
        <v>99.55</v>
      </c>
      <c r="AH68" s="20"/>
      <c r="AI68" s="20">
        <f>AF68-AG68</f>
        <v>0.45000000000000284</v>
      </c>
      <c r="AJ68" s="20"/>
      <c r="AK68" s="26">
        <f>+$C$87</f>
        <v>100</v>
      </c>
      <c r="AL68" s="20">
        <f>[15]REG10!AK68</f>
        <v>98.32</v>
      </c>
      <c r="AM68" s="20"/>
      <c r="AN68" s="20">
        <f>AK68-AL68</f>
        <v>1.6800000000000068</v>
      </c>
      <c r="AO68" s="20"/>
      <c r="AP68" s="20">
        <f>+(B68+G68+L68+Q68+V68+AA68+AF68+AK68)/8</f>
        <v>97.680533343174815</v>
      </c>
      <c r="AQ68" s="20">
        <f>+(C68+H68+M68+R68+W68+AB68+AG68+AL68)/8</f>
        <v>97.431249999999977</v>
      </c>
      <c r="AR68" s="20"/>
      <c r="AS68" s="20">
        <f>AP68-AQ68</f>
        <v>0.24928334317483802</v>
      </c>
    </row>
    <row r="69" spans="1:59" ht="15" customHeight="1" x14ac:dyDescent="0.2">
      <c r="A69" s="3" t="s">
        <v>63</v>
      </c>
      <c r="B69" s="14">
        <v>127647</v>
      </c>
      <c r="C69" s="14">
        <v>124380</v>
      </c>
      <c r="D69" s="14">
        <f t="shared" si="40"/>
        <v>3267</v>
      </c>
      <c r="E69" s="14">
        <f>D69/C69*100</f>
        <v>2.6266280752532558</v>
      </c>
      <c r="F69" s="14"/>
      <c r="G69" s="14">
        <v>25915</v>
      </c>
      <c r="H69" s="28">
        <v>25646</v>
      </c>
      <c r="I69" s="14">
        <f t="shared" si="42"/>
        <v>269</v>
      </c>
      <c r="J69" s="14">
        <f>I69/H69*100</f>
        <v>1.0488965140762692</v>
      </c>
      <c r="K69" s="14"/>
      <c r="L69" s="14">
        <v>174805</v>
      </c>
      <c r="M69" s="14">
        <v>171797</v>
      </c>
      <c r="N69" s="14">
        <f t="shared" si="44"/>
        <v>3008</v>
      </c>
      <c r="O69" s="14">
        <f>N69/M69*100</f>
        <v>1.7509036828349738</v>
      </c>
      <c r="P69" s="14"/>
      <c r="Q69" s="14">
        <v>100420</v>
      </c>
      <c r="R69" s="14">
        <v>98616</v>
      </c>
      <c r="S69" s="14">
        <f t="shared" si="46"/>
        <v>1804</v>
      </c>
      <c r="T69" s="14">
        <f>S69/R69*100</f>
        <v>1.8293177577675024</v>
      </c>
      <c r="U69" s="14"/>
      <c r="V69" s="14">
        <v>60986</v>
      </c>
      <c r="W69" s="14">
        <v>60334</v>
      </c>
      <c r="X69" s="14">
        <f t="shared" si="48"/>
        <v>652</v>
      </c>
      <c r="Y69" s="14">
        <f>X69/W69*100</f>
        <v>1.0806510425299167</v>
      </c>
      <c r="Z69" s="14"/>
      <c r="AA69" s="14">
        <v>84499</v>
      </c>
      <c r="AB69" s="14">
        <v>83090</v>
      </c>
      <c r="AC69" s="14">
        <f>AA69-AB69</f>
        <v>1409</v>
      </c>
      <c r="AD69" s="14">
        <f>AC69/AB69*100</f>
        <v>1.6957515946563966</v>
      </c>
      <c r="AE69" s="14"/>
      <c r="AF69" s="14">
        <v>116169</v>
      </c>
      <c r="AG69" s="14">
        <v>111839</v>
      </c>
      <c r="AH69" s="14">
        <f t="shared" si="51"/>
        <v>4330</v>
      </c>
      <c r="AI69" s="14">
        <f t="shared" si="52"/>
        <v>3.8716369066247016</v>
      </c>
      <c r="AJ69" s="14"/>
      <c r="AK69" s="14">
        <v>90269</v>
      </c>
      <c r="AL69" s="14">
        <v>87443</v>
      </c>
      <c r="AM69" s="14">
        <f t="shared" si="53"/>
        <v>2826</v>
      </c>
      <c r="AN69" s="14">
        <f t="shared" si="54"/>
        <v>3.2318195853298719</v>
      </c>
      <c r="AO69" s="14"/>
      <c r="AP69" s="14">
        <f>L69+B69+G69+Q69+V69+AA69+AF69+AK69</f>
        <v>780710</v>
      </c>
      <c r="AQ69" s="14">
        <f>M69+C69+H69+R69+W69+AB69+AG69+AL69</f>
        <v>763145</v>
      </c>
      <c r="AR69" s="14">
        <f t="shared" si="56"/>
        <v>17565</v>
      </c>
      <c r="AS69" s="14">
        <f>AR69/AQ69*100</f>
        <v>2.301659579765313</v>
      </c>
      <c r="AV69" s="15"/>
      <c r="AW69" s="21"/>
      <c r="BA69" s="15"/>
      <c r="BB69" s="21"/>
      <c r="BF69" s="15"/>
      <c r="BG69" s="21"/>
    </row>
    <row r="70" spans="1:59" ht="15" customHeight="1" x14ac:dyDescent="0.2">
      <c r="A70" s="3" t="s">
        <v>64</v>
      </c>
      <c r="B70" s="14">
        <v>189</v>
      </c>
      <c r="C70" s="14">
        <v>196</v>
      </c>
      <c r="D70" s="14">
        <f t="shared" si="40"/>
        <v>-7</v>
      </c>
      <c r="E70" s="14">
        <f>D70/C70*100</f>
        <v>-3.5714285714285712</v>
      </c>
      <c r="F70" s="14"/>
      <c r="G70" s="14">
        <v>58</v>
      </c>
      <c r="H70" s="14">
        <v>69</v>
      </c>
      <c r="I70" s="14">
        <f t="shared" si="42"/>
        <v>-11</v>
      </c>
      <c r="J70" s="14">
        <f>I70/H70*100</f>
        <v>-15.942028985507244</v>
      </c>
      <c r="K70" s="14"/>
      <c r="L70" s="14">
        <v>216</v>
      </c>
      <c r="M70" s="14">
        <v>230</v>
      </c>
      <c r="N70" s="14">
        <f t="shared" si="44"/>
        <v>-14</v>
      </c>
      <c r="O70" s="14">
        <f>N70/M70*100</f>
        <v>-6.0869565217391308</v>
      </c>
      <c r="P70" s="14"/>
      <c r="Q70" s="14">
        <v>193</v>
      </c>
      <c r="R70" s="14">
        <v>173</v>
      </c>
      <c r="S70" s="14">
        <f t="shared" si="46"/>
        <v>20</v>
      </c>
      <c r="T70" s="14">
        <v>0</v>
      </c>
      <c r="U70" s="14"/>
      <c r="V70" s="14">
        <v>122</v>
      </c>
      <c r="W70" s="22">
        <v>131</v>
      </c>
      <c r="X70" s="14">
        <f t="shared" si="48"/>
        <v>-9</v>
      </c>
      <c r="Y70" s="14">
        <f>X70/W70*100</f>
        <v>-6.8702290076335881</v>
      </c>
      <c r="Z70" s="14"/>
      <c r="AA70" s="14">
        <v>172</v>
      </c>
      <c r="AB70" s="14">
        <v>162</v>
      </c>
      <c r="AC70" s="14">
        <f>AA70-AB70</f>
        <v>10</v>
      </c>
      <c r="AD70" s="14">
        <f>AC70/AB70*100</f>
        <v>6.1728395061728394</v>
      </c>
      <c r="AE70" s="14"/>
      <c r="AF70" s="14">
        <v>210</v>
      </c>
      <c r="AG70" s="14">
        <v>219</v>
      </c>
      <c r="AH70" s="14">
        <f t="shared" si="51"/>
        <v>-9</v>
      </c>
      <c r="AI70" s="14">
        <f t="shared" si="52"/>
        <v>-4.10958904109589</v>
      </c>
      <c r="AJ70" s="14"/>
      <c r="AK70" s="14">
        <v>142</v>
      </c>
      <c r="AL70" s="14">
        <v>147</v>
      </c>
      <c r="AM70" s="14">
        <f t="shared" si="53"/>
        <v>-5</v>
      </c>
      <c r="AN70" s="14">
        <f t="shared" si="54"/>
        <v>-3.4013605442176873</v>
      </c>
      <c r="AO70" s="14"/>
      <c r="AP70" s="14">
        <f>L70+B70+G70+Q70+V70+AA70+AF70+AK70</f>
        <v>1302</v>
      </c>
      <c r="AQ70" s="14">
        <f>M70+C70+H70+R70+W70+AB70+AG70+AL70</f>
        <v>1327</v>
      </c>
      <c r="AR70" s="14">
        <f t="shared" si="56"/>
        <v>-25</v>
      </c>
      <c r="AS70" s="14">
        <f>AR70/AQ70*100</f>
        <v>-1.8839487565938209</v>
      </c>
      <c r="AV70" s="15"/>
      <c r="AW70" s="21"/>
      <c r="BA70" s="15"/>
      <c r="BB70" s="21"/>
      <c r="BF70" s="15"/>
      <c r="BG70" s="21"/>
    </row>
    <row r="71" spans="1:59" ht="15" customHeight="1" x14ac:dyDescent="0.2">
      <c r="A71" s="3" t="s">
        <v>65</v>
      </c>
      <c r="B71" s="14">
        <f>B69/B70</f>
        <v>675.38095238095241</v>
      </c>
      <c r="C71" s="14">
        <f>C69/C70</f>
        <v>634.59183673469386</v>
      </c>
      <c r="D71" s="14">
        <f t="shared" si="40"/>
        <v>40.789115646258551</v>
      </c>
      <c r="E71" s="14">
        <f>D71/C71*100</f>
        <v>6.4276143002626434</v>
      </c>
      <c r="F71" s="14"/>
      <c r="G71" s="14">
        <f>G69/G70</f>
        <v>446.81034482758622</v>
      </c>
      <c r="H71" s="14">
        <f>H69/H70</f>
        <v>371.68115942028987</v>
      </c>
      <c r="I71" s="14">
        <f t="shared" si="42"/>
        <v>75.129185407296347</v>
      </c>
      <c r="J71" s="14">
        <f>I71/H71*100</f>
        <v>20.21334240467694</v>
      </c>
      <c r="K71" s="14"/>
      <c r="L71" s="14">
        <f>L69/L70</f>
        <v>809.28240740740739</v>
      </c>
      <c r="M71" s="14">
        <f>M69/M70</f>
        <v>746.9434782608696</v>
      </c>
      <c r="N71" s="14">
        <f t="shared" si="44"/>
        <v>62.338929146537794</v>
      </c>
      <c r="O71" s="14">
        <f>N71/M71*100</f>
        <v>8.3458696622779751</v>
      </c>
      <c r="P71" s="14"/>
      <c r="Q71" s="14">
        <f>Q69/Q70</f>
        <v>520.31088082901556</v>
      </c>
      <c r="R71" s="14">
        <f>R69/R70</f>
        <v>570.03468208092488</v>
      </c>
      <c r="S71" s="14">
        <f t="shared" si="46"/>
        <v>-49.723801251909322</v>
      </c>
      <c r="T71" s="14">
        <f>S71/R71*100</f>
        <v>-8.7229431497731724</v>
      </c>
      <c r="U71" s="14"/>
      <c r="V71" s="14">
        <f>V69/V70</f>
        <v>499.88524590163934</v>
      </c>
      <c r="W71" s="14">
        <f>W69/W70</f>
        <v>460.56488549618319</v>
      </c>
      <c r="X71" s="14">
        <f t="shared" si="48"/>
        <v>39.320360405456142</v>
      </c>
      <c r="Y71" s="14">
        <f>X71/W71*100</f>
        <v>8.5374203817329448</v>
      </c>
      <c r="Z71" s="14"/>
      <c r="AA71" s="14">
        <f>AA69/AA70</f>
        <v>491.27325581395348</v>
      </c>
      <c r="AB71" s="14">
        <f>AB69/AB70</f>
        <v>512.90123456790127</v>
      </c>
      <c r="AC71" s="14">
        <f>AA71-AB71</f>
        <v>-21.627978753947787</v>
      </c>
      <c r="AD71" s="14">
        <f>AC71/AB71*100</f>
        <v>-4.2167921027073545</v>
      </c>
      <c r="AE71" s="14"/>
      <c r="AF71" s="14">
        <f>AF69/AF70</f>
        <v>553.18571428571431</v>
      </c>
      <c r="AG71" s="14">
        <f>AG69/AG70</f>
        <v>510.68036529680364</v>
      </c>
      <c r="AH71" s="14">
        <f t="shared" si="51"/>
        <v>42.505348988910669</v>
      </c>
      <c r="AI71" s="14">
        <f t="shared" si="52"/>
        <v>8.3232784883371966</v>
      </c>
      <c r="AJ71" s="14"/>
      <c r="AK71" s="14">
        <f>AK69/AK70</f>
        <v>635.69718309859149</v>
      </c>
      <c r="AL71" s="14">
        <f>AL69/AL70</f>
        <v>594.85034013605446</v>
      </c>
      <c r="AM71" s="14">
        <f t="shared" si="53"/>
        <v>40.846842962537039</v>
      </c>
      <c r="AN71" s="14">
        <f t="shared" si="54"/>
        <v>6.866742810165416</v>
      </c>
      <c r="AO71" s="14"/>
      <c r="AP71" s="14">
        <f>AP69/AP70</f>
        <v>599.6236559139785</v>
      </c>
      <c r="AQ71" s="14">
        <f>AQ69/AQ70</f>
        <v>575.09042954031645</v>
      </c>
      <c r="AR71" s="14">
        <f t="shared" si="56"/>
        <v>24.533226373662046</v>
      </c>
      <c r="AS71" s="14">
        <f>AR71/AQ71*100</f>
        <v>4.2659771600219543</v>
      </c>
    </row>
    <row r="72" spans="1:59" ht="15" customHeight="1" x14ac:dyDescent="0.2">
      <c r="A72" s="3" t="s">
        <v>66</v>
      </c>
      <c r="B72" s="14">
        <f>(1000*B25)/B69</f>
        <v>1749.5599680368516</v>
      </c>
      <c r="C72" s="14">
        <f>(1000*C25)/C69</f>
        <v>1749.2500827303425</v>
      </c>
      <c r="D72" s="14">
        <f t="shared" si="40"/>
        <v>0.30988530650915891</v>
      </c>
      <c r="E72" s="14">
        <f>D72/C72*100</f>
        <v>1.7715323244431119E-2</v>
      </c>
      <c r="F72" s="14"/>
      <c r="G72" s="14">
        <f>(1000*G25)/G69</f>
        <v>1216.227368319506</v>
      </c>
      <c r="H72" s="14">
        <f>(1000*H25)/H69</f>
        <v>1278.0742193714418</v>
      </c>
      <c r="I72" s="14">
        <f t="shared" si="42"/>
        <v>-61.846851051935801</v>
      </c>
      <c r="J72" s="14">
        <f>I72/H72*100</f>
        <v>-4.8390656907508971</v>
      </c>
      <c r="K72" s="14"/>
      <c r="L72" s="14">
        <f>(1000*L25)/L69</f>
        <v>1236.724068190269</v>
      </c>
      <c r="M72" s="14">
        <f>(1000*M25)/M69</f>
        <v>1275.4406865079134</v>
      </c>
      <c r="N72" s="14">
        <f t="shared" si="44"/>
        <v>-38.716618317644361</v>
      </c>
      <c r="O72" s="14">
        <f>N72/M72*100</f>
        <v>-3.0355483188832824</v>
      </c>
      <c r="P72" s="14"/>
      <c r="Q72" s="14">
        <f>(1000*Q25)/Q69</f>
        <v>1764.7411853216493</v>
      </c>
      <c r="R72" s="14">
        <f>(1000*R25)/R69</f>
        <v>1480.5076941875557</v>
      </c>
      <c r="S72" s="14">
        <f t="shared" si="46"/>
        <v>284.23349113409358</v>
      </c>
      <c r="T72" s="14">
        <f>S72/R72*100</f>
        <v>19.19837986995871</v>
      </c>
      <c r="U72" s="14"/>
      <c r="V72" s="14">
        <f>(1000*V25)/V69</f>
        <v>1257.6620188239924</v>
      </c>
      <c r="W72" s="14">
        <f>(1000*W25)/W69</f>
        <v>1188.836283687473</v>
      </c>
      <c r="X72" s="14">
        <f t="shared" si="48"/>
        <v>68.82573513651937</v>
      </c>
      <c r="Y72" s="14">
        <f>X72/W72*100</f>
        <v>5.789336688399108</v>
      </c>
      <c r="Z72" s="14"/>
      <c r="AA72" s="14">
        <f>(1000*AA25)/AA69</f>
        <v>1679.2148155599473</v>
      </c>
      <c r="AB72" s="14">
        <f>(1000*AB25)/AB69</f>
        <v>1625.3113692381758</v>
      </c>
      <c r="AC72" s="14">
        <f>AA72-AB72</f>
        <v>53.903446321771526</v>
      </c>
      <c r="AD72" s="14">
        <f>AC72/AB72*100</f>
        <v>3.3164996776609903</v>
      </c>
      <c r="AE72" s="14"/>
      <c r="AF72" s="14">
        <f>(1000*AF25)/AF69</f>
        <v>2378.3349766288766</v>
      </c>
      <c r="AG72" s="14">
        <f>(1000*AG25)/AG69</f>
        <v>2435.0702175448632</v>
      </c>
      <c r="AH72" s="14">
        <f t="shared" si="51"/>
        <v>-56.735240915986651</v>
      </c>
      <c r="AI72" s="14">
        <f t="shared" si="52"/>
        <v>-2.3299221725601584</v>
      </c>
      <c r="AJ72" s="14"/>
      <c r="AK72" s="14">
        <f>(1000*AK25)/AK69</f>
        <v>1604.5516378823297</v>
      </c>
      <c r="AL72" s="14">
        <f>(1000*AL25)/AL69</f>
        <v>1583.2791665427765</v>
      </c>
      <c r="AM72" s="14">
        <f t="shared" si="53"/>
        <v>21.272471339553249</v>
      </c>
      <c r="AN72" s="14">
        <f t="shared" si="54"/>
        <v>1.3435704700140458</v>
      </c>
      <c r="AO72" s="14"/>
      <c r="AP72" s="14">
        <f>(1000*AP25)/AP69</f>
        <v>1649.7384308385956</v>
      </c>
      <c r="AQ72" s="14">
        <f>(1000*AQ25)/AQ69</f>
        <v>1615.7148580413948</v>
      </c>
      <c r="AR72" s="14">
        <f t="shared" si="56"/>
        <v>34.023572797200814</v>
      </c>
      <c r="AS72" s="14">
        <f>AR72/AQ72*100</f>
        <v>2.1057906738844343</v>
      </c>
    </row>
    <row r="73" spans="1:59" x14ac:dyDescent="0.2">
      <c r="A73" s="2" t="s">
        <v>67</v>
      </c>
      <c r="B73" s="14">
        <v>44076</v>
      </c>
      <c r="C73" s="14">
        <v>40167</v>
      </c>
      <c r="D73" s="14">
        <f t="shared" si="40"/>
        <v>3909</v>
      </c>
      <c r="E73" s="14">
        <f>D73/C73*100</f>
        <v>9.7318694450668453</v>
      </c>
      <c r="F73" s="14"/>
      <c r="G73" s="14">
        <v>6120</v>
      </c>
      <c r="H73" s="14">
        <v>5513</v>
      </c>
      <c r="I73" s="14">
        <f t="shared" si="42"/>
        <v>607</v>
      </c>
      <c r="J73" s="14">
        <f>I73/H73*100</f>
        <v>11.010339198258661</v>
      </c>
      <c r="K73" s="14"/>
      <c r="L73" s="14">
        <v>53291</v>
      </c>
      <c r="M73" s="14">
        <v>45563</v>
      </c>
      <c r="N73" s="14">
        <f>L73-M73</f>
        <v>7728</v>
      </c>
      <c r="O73" s="14">
        <f>N73/M73*100</f>
        <v>16.96113074204947</v>
      </c>
      <c r="P73" s="14"/>
      <c r="Q73" s="14">
        <v>25139</v>
      </c>
      <c r="R73" s="14">
        <v>21292</v>
      </c>
      <c r="S73" s="14">
        <f t="shared" si="46"/>
        <v>3847</v>
      </c>
      <c r="T73" s="14">
        <f>S73/R73*100</f>
        <v>18.067818899117039</v>
      </c>
      <c r="U73" s="14"/>
      <c r="V73" s="14">
        <v>16619</v>
      </c>
      <c r="W73" s="14">
        <v>14494</v>
      </c>
      <c r="X73" s="14">
        <f t="shared" si="48"/>
        <v>2125</v>
      </c>
      <c r="Y73" s="14">
        <f>X73/W73*100</f>
        <v>14.661239133434526</v>
      </c>
      <c r="Z73" s="14"/>
      <c r="AA73" s="14">
        <v>36112</v>
      </c>
      <c r="AB73" s="14">
        <v>30350</v>
      </c>
      <c r="AC73" s="14">
        <f>AA73-AB73</f>
        <v>5762</v>
      </c>
      <c r="AD73" s="14">
        <f>AC73/AB73*100</f>
        <v>18.98517298187809</v>
      </c>
      <c r="AE73" s="14"/>
      <c r="AF73" s="14">
        <v>68735</v>
      </c>
      <c r="AG73" s="14">
        <v>60275</v>
      </c>
      <c r="AH73" s="14">
        <f t="shared" si="51"/>
        <v>8460</v>
      </c>
      <c r="AI73" s="14">
        <f>AH73/AG73*100</f>
        <v>14.035669846536708</v>
      </c>
      <c r="AJ73" s="14"/>
      <c r="AK73" s="14">
        <v>32862</v>
      </c>
      <c r="AL73" s="14">
        <v>29132</v>
      </c>
      <c r="AM73" s="14">
        <f t="shared" si="53"/>
        <v>3730</v>
      </c>
      <c r="AN73" s="14">
        <f>AM73/AL73*100</f>
        <v>12.803789647123438</v>
      </c>
      <c r="AO73" s="14"/>
      <c r="AP73" s="14">
        <f>L73+B73+G73+Q73+V73+AA73+AF73+AK73</f>
        <v>282954</v>
      </c>
      <c r="AQ73" s="14">
        <f>M73+C73+H73+R73+W73+AB73+AG73+AL73</f>
        <v>246786</v>
      </c>
      <c r="AR73" s="14">
        <f t="shared" si="56"/>
        <v>36168</v>
      </c>
      <c r="AS73" s="14">
        <f>AR73/AQ73*100</f>
        <v>14.655612555007172</v>
      </c>
    </row>
    <row r="74" spans="1:59" x14ac:dyDescent="0.2">
      <c r="A74" s="2" t="s">
        <v>68</v>
      </c>
      <c r="B74" s="29" t="s">
        <v>69</v>
      </c>
      <c r="C74" s="29"/>
      <c r="D74" s="29"/>
      <c r="E74" s="29"/>
      <c r="F74" s="30"/>
      <c r="G74" s="29" t="s">
        <v>70</v>
      </c>
      <c r="H74" s="29"/>
      <c r="I74" s="29"/>
      <c r="J74" s="29"/>
      <c r="K74" s="30"/>
      <c r="L74" s="29" t="s">
        <v>71</v>
      </c>
      <c r="M74" s="29"/>
      <c r="N74" s="29"/>
      <c r="O74" s="29"/>
      <c r="P74" s="30"/>
      <c r="Q74" s="29" t="s">
        <v>69</v>
      </c>
      <c r="R74" s="29"/>
      <c r="S74" s="29"/>
      <c r="T74" s="29"/>
      <c r="U74" s="30"/>
      <c r="V74" s="29" t="s">
        <v>72</v>
      </c>
      <c r="W74" s="29"/>
      <c r="X74" s="29"/>
      <c r="Y74" s="29"/>
      <c r="Z74" s="30"/>
      <c r="AA74" s="29" t="s">
        <v>69</v>
      </c>
      <c r="AB74" s="29"/>
      <c r="AC74" s="29"/>
      <c r="AD74" s="29"/>
      <c r="AE74" s="30"/>
      <c r="AF74" s="29" t="s">
        <v>69</v>
      </c>
      <c r="AG74" s="29"/>
      <c r="AH74" s="29"/>
      <c r="AI74" s="29"/>
      <c r="AJ74" s="30"/>
      <c r="AK74" s="29" t="s">
        <v>69</v>
      </c>
      <c r="AL74" s="29"/>
      <c r="AM74" s="29"/>
      <c r="AN74" s="29"/>
      <c r="AO74" s="30"/>
      <c r="AP74" s="20"/>
      <c r="AQ74" s="20"/>
      <c r="AR74" s="20"/>
      <c r="AS74" s="20"/>
    </row>
    <row r="75" spans="1:59" ht="15" customHeight="1" x14ac:dyDescent="0.2">
      <c r="E75" s="15"/>
      <c r="F75" s="15"/>
      <c r="J75" s="15"/>
      <c r="K75" s="15"/>
      <c r="O75" s="15"/>
      <c r="P75" s="15"/>
      <c r="T75" s="15"/>
      <c r="U75" s="15"/>
      <c r="Y75" s="15"/>
      <c r="Z75" s="15"/>
      <c r="AD75" s="15"/>
      <c r="AE75" s="15"/>
      <c r="AI75" s="15"/>
      <c r="AJ75" s="15"/>
      <c r="AN75" s="15"/>
      <c r="AO75" s="15"/>
      <c r="AS75" s="15"/>
    </row>
    <row r="76" spans="1:59" ht="15" customHeight="1" x14ac:dyDescent="0.2">
      <c r="A76" s="2" t="s">
        <v>73</v>
      </c>
      <c r="B76" s="31">
        <f>+'[16]Summary 09_2024'!$P$95</f>
        <v>20361.421550000003</v>
      </c>
      <c r="E76" s="15"/>
      <c r="F76" s="15"/>
      <c r="G76" s="31">
        <f>+'[16]Summary 09_2024'!$P$96</f>
        <v>24321.174870000003</v>
      </c>
      <c r="J76" s="15"/>
      <c r="K76" s="15"/>
      <c r="L76" s="31">
        <f>+'[16]Summary 09_2024'!$P$97</f>
        <v>13250.683069999994</v>
      </c>
      <c r="O76" s="15"/>
      <c r="P76" s="15"/>
      <c r="Q76" s="31">
        <f>+'[16]Summary 09_2024'!$P$98</f>
        <v>26418.020939999999</v>
      </c>
      <c r="T76" s="15"/>
      <c r="U76" s="15"/>
      <c r="V76" s="31">
        <f>+'[16]Summary 09_2024'!$P$99</f>
        <v>28694.975760000005</v>
      </c>
      <c r="Y76" s="15"/>
      <c r="Z76" s="15"/>
      <c r="AA76" s="31">
        <f>+'[16]Summary 09_2024'!$P$100</f>
        <v>63151.990680000003</v>
      </c>
      <c r="AD76" s="15"/>
      <c r="AE76" s="15"/>
      <c r="AF76" s="31">
        <f>+'[16]Summary 09_2024'!$P$101</f>
        <v>16852.385509999996</v>
      </c>
      <c r="AI76" s="15"/>
      <c r="AJ76" s="15"/>
      <c r="AK76" s="31">
        <f>+'[16]Summary 09_2024'!$P$102</f>
        <v>51104.300289999999</v>
      </c>
      <c r="AN76" s="15"/>
      <c r="AO76" s="15"/>
      <c r="AS76" s="15"/>
    </row>
    <row r="77" spans="1:59" s="32" customFormat="1" ht="15" customHeight="1" x14ac:dyDescent="0.2">
      <c r="A77" s="32" t="s">
        <v>74</v>
      </c>
      <c r="B77" s="33">
        <f>+B33+B14-B76</f>
        <v>5.9000001601816621E-3</v>
      </c>
      <c r="E77" s="34"/>
      <c r="F77" s="34"/>
      <c r="G77" s="33">
        <f>+G33+G14-G76</f>
        <v>-5.5999996402533725E-4</v>
      </c>
      <c r="J77" s="34"/>
      <c r="K77" s="34"/>
      <c r="L77" s="33">
        <f>+L33+L14-L76</f>
        <v>9.8999986039416399E-4</v>
      </c>
      <c r="O77" s="34"/>
      <c r="P77" s="34"/>
      <c r="Q77" s="33">
        <f>+Q33+Q14-Q76</f>
        <v>-1.8999991152668372E-4</v>
      </c>
      <c r="T77" s="34"/>
      <c r="U77" s="34"/>
      <c r="V77" s="33">
        <f>+V33+V14-V76</f>
        <v>5.329999952664366E-3</v>
      </c>
      <c r="Y77" s="34"/>
      <c r="Z77" s="34"/>
      <c r="AA77" s="33">
        <f>+AA33+AA14-AA76</f>
        <v>-3.3099999782280065E-3</v>
      </c>
      <c r="AD77" s="34"/>
      <c r="AE77" s="34"/>
      <c r="AF77" s="33">
        <f>+AF33+AF14-AF76</f>
        <v>4.8299997251888271E-3</v>
      </c>
      <c r="AI77" s="34"/>
      <c r="AJ77" s="34"/>
      <c r="AK77" s="33">
        <f>+AK33+AK14-AK76</f>
        <v>-2.3999998738872819E-3</v>
      </c>
      <c r="AN77" s="34"/>
      <c r="AO77" s="34"/>
      <c r="AS77" s="34"/>
    </row>
    <row r="78" spans="1:59" ht="15" customHeight="1" x14ac:dyDescent="0.2">
      <c r="O78" s="15"/>
      <c r="P78" s="15"/>
    </row>
    <row r="79" spans="1:59" ht="15" customHeight="1" x14ac:dyDescent="0.25">
      <c r="A79" s="35" t="s">
        <v>75</v>
      </c>
    </row>
    <row r="80" spans="1:59" ht="15" customHeight="1" x14ac:dyDescent="0.2">
      <c r="A80" s="2" t="str">
        <f>'[16]Summary 09_2024'!A95</f>
        <v>BUSECO</v>
      </c>
      <c r="B80" s="31">
        <f>'[16]Summary 09_2024'!N95</f>
        <v>99.142394588679934</v>
      </c>
      <c r="C80" s="36">
        <f>IF(B80="NDA","0",B80)</f>
        <v>99.142394588679934</v>
      </c>
    </row>
    <row r="81" spans="1:37" ht="15" customHeight="1" x14ac:dyDescent="0.2">
      <c r="A81" s="2" t="str">
        <f>'[16]Summary 09_2024'!A96</f>
        <v>CAMELCO</v>
      </c>
      <c r="B81" s="31">
        <f>'[16]Summary 09_2024'!N96</f>
        <v>98.509432553005624</v>
      </c>
      <c r="C81" s="36">
        <f t="shared" ref="C81:C87" si="58">IF(B81="NDA","0",B81)</f>
        <v>98.509432553005624</v>
      </c>
    </row>
    <row r="82" spans="1:37" ht="15" customHeight="1" x14ac:dyDescent="0.2">
      <c r="A82" s="2" t="str">
        <f>'[16]Summary 09_2024'!A97</f>
        <v>FIBECO</v>
      </c>
      <c r="B82" s="31">
        <f>'[16]Summary 09_2024'!N97</f>
        <v>92.794489892601291</v>
      </c>
      <c r="C82" s="36">
        <f t="shared" si="58"/>
        <v>92.794489892601291</v>
      </c>
    </row>
    <row r="83" spans="1:37" ht="15" customHeight="1" x14ac:dyDescent="0.2">
      <c r="A83" s="2" t="str">
        <f>'[16]Summary 09_2024'!A98</f>
        <v>LANECO</v>
      </c>
      <c r="B83" s="31">
        <f>'[16]Summary 09_2024'!N98</f>
        <v>98.912955988326672</v>
      </c>
      <c r="C83" s="36">
        <f t="shared" si="58"/>
        <v>98.912955988326672</v>
      </c>
    </row>
    <row r="84" spans="1:37" ht="15" customHeight="1" x14ac:dyDescent="0.2">
      <c r="A84" s="2" t="str">
        <f>'[16]Summary 09_2024'!A99</f>
        <v>MOELCI I</v>
      </c>
      <c r="B84" s="31">
        <f>'[16]Summary 09_2024'!N99</f>
        <v>95.698903983311553</v>
      </c>
      <c r="C84" s="36">
        <f t="shared" si="58"/>
        <v>95.698903983311553</v>
      </c>
    </row>
    <row r="85" spans="1:37" ht="15" customHeight="1" x14ac:dyDescent="0.2">
      <c r="A85" s="2" t="str">
        <f>'[16]Summary 09_2024'!A100</f>
        <v>MOELCI II</v>
      </c>
      <c r="B85" s="31">
        <f>'[16]Summary 09_2024'!N100</f>
        <v>96.386089739473476</v>
      </c>
      <c r="C85" s="36">
        <f t="shared" si="58"/>
        <v>96.386089739473476</v>
      </c>
    </row>
    <row r="86" spans="1:37" ht="15" customHeight="1" x14ac:dyDescent="0.2">
      <c r="A86" s="2" t="str">
        <f>'[16]Summary 09_2024'!A101</f>
        <v>MORESCO I</v>
      </c>
      <c r="B86" s="31">
        <f>'[16]Summary 09_2024'!N101</f>
        <v>100</v>
      </c>
      <c r="C86" s="36">
        <f t="shared" si="58"/>
        <v>100</v>
      </c>
    </row>
    <row r="87" spans="1:37" ht="15" customHeight="1" x14ac:dyDescent="0.2">
      <c r="A87" s="2" t="str">
        <f>'[16]Summary 09_2024'!A102</f>
        <v>MORESCO II</v>
      </c>
      <c r="B87" s="31">
        <f>'[16]Summary 09_2024'!N102</f>
        <v>100</v>
      </c>
      <c r="C87" s="36">
        <f t="shared" si="58"/>
        <v>100</v>
      </c>
    </row>
    <row r="88" spans="1:37" ht="15" customHeight="1" x14ac:dyDescent="0.2"/>
    <row r="89" spans="1:37" ht="15" customHeight="1" x14ac:dyDescent="0.2"/>
    <row r="90" spans="1:37" ht="15" customHeight="1" x14ac:dyDescent="0.2">
      <c r="A90" s="2" t="s">
        <v>76</v>
      </c>
      <c r="B90" s="31">
        <f>+'[16]Summary 09_2024'!$S$95</f>
        <v>250684.29259</v>
      </c>
      <c r="E90" s="15"/>
      <c r="F90" s="15"/>
      <c r="G90" s="31">
        <f>+'[16]Summary 09_2024'!$S$96</f>
        <v>29883.606909999999</v>
      </c>
      <c r="J90" s="15"/>
      <c r="K90" s="15"/>
      <c r="L90" s="31">
        <f>+'[16]Summary 09_2024'!$S$97</f>
        <v>193008.23896000002</v>
      </c>
      <c r="O90" s="15"/>
      <c r="P90" s="15"/>
      <c r="Q90" s="31">
        <f>+'[16]Summary 09_2024'!$S$98</f>
        <v>105848.69156000001</v>
      </c>
      <c r="T90" s="15"/>
      <c r="U90" s="15"/>
      <c r="V90" s="31">
        <f>+'[16]Summary 09_2024'!$S$99</f>
        <v>71755.786590000003</v>
      </c>
      <c r="Y90" s="15"/>
      <c r="Z90" s="15"/>
      <c r="AA90" s="31">
        <f>+'[16]Summary 09_2024'!$S$100</f>
        <v>94970.242110000007</v>
      </c>
      <c r="AD90" s="15"/>
      <c r="AE90" s="15"/>
      <c r="AF90" s="31">
        <f>+'[16]Summary 09_2024'!$S$101</f>
        <v>339395.60613999999</v>
      </c>
      <c r="AI90" s="15"/>
      <c r="AJ90" s="15"/>
      <c r="AK90" s="31">
        <f>+'[16]Summary 09_2024'!$S$102</f>
        <v>198676.18111</v>
      </c>
    </row>
    <row r="91" spans="1:37" s="39" customFormat="1" ht="15" customHeight="1" x14ac:dyDescent="0.2">
      <c r="A91" s="37" t="s">
        <v>74</v>
      </c>
      <c r="B91" s="38">
        <f>B38-B90</f>
        <v>-2.5899999891407788E-3</v>
      </c>
      <c r="G91" s="38">
        <f>G38-G90</f>
        <v>3.090000001975568E-3</v>
      </c>
      <c r="L91" s="38">
        <f>L38-L90</f>
        <v>1.0399999737273902E-3</v>
      </c>
      <c r="Q91" s="38">
        <f>Q38-Q90</f>
        <v>-1.5600000042468309E-3</v>
      </c>
      <c r="V91" s="38">
        <f>V38-V90</f>
        <v>3.4099999902537093E-3</v>
      </c>
      <c r="AA91" s="38">
        <f>AA38-AA90</f>
        <v>-2.1100000012665987E-3</v>
      </c>
      <c r="AF91" s="38">
        <f>AF38-AF90</f>
        <v>3.8599999970756471E-3</v>
      </c>
      <c r="AK91" s="38">
        <f>AK38-AK90</f>
        <v>-1.1100000119768083E-3</v>
      </c>
    </row>
    <row r="92" spans="1:37" ht="15" customHeight="1" x14ac:dyDescent="0.2"/>
    <row r="93" spans="1:37" ht="15" customHeight="1" x14ac:dyDescent="0.2"/>
    <row r="94" spans="1:37" ht="15" customHeight="1" x14ac:dyDescent="0.2"/>
    <row r="95" spans="1:37" ht="15" customHeight="1" x14ac:dyDescent="0.2"/>
    <row r="96" spans="1:37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spans="7:8" ht="15" customHeight="1" x14ac:dyDescent="0.2"/>
    <row r="146" spans="7:8" ht="15" customHeight="1" x14ac:dyDescent="0.2"/>
    <row r="147" spans="7:8" ht="15" customHeight="1" x14ac:dyDescent="0.2"/>
    <row r="148" spans="7:8" ht="15" customHeight="1" x14ac:dyDescent="0.2"/>
    <row r="149" spans="7:8" ht="15" customHeight="1" x14ac:dyDescent="0.2"/>
    <row r="150" spans="7:8" ht="15" customHeight="1" x14ac:dyDescent="0.2"/>
    <row r="151" spans="7:8" ht="15" customHeight="1" x14ac:dyDescent="0.2"/>
    <row r="152" spans="7:8" ht="15" customHeight="1" x14ac:dyDescent="0.2">
      <c r="G152" s="40" t="s">
        <v>77</v>
      </c>
      <c r="H152" s="40" t="s">
        <v>77</v>
      </c>
    </row>
    <row r="153" spans="7:8" ht="15" customHeight="1" x14ac:dyDescent="0.2"/>
    <row r="154" spans="7:8" ht="15" customHeight="1" x14ac:dyDescent="0.2"/>
    <row r="155" spans="7:8" ht="15" customHeight="1" x14ac:dyDescent="0.2"/>
    <row r="156" spans="7:8" ht="15" customHeight="1" x14ac:dyDescent="0.2"/>
    <row r="157" spans="7:8" ht="15" customHeight="1" x14ac:dyDescent="0.2"/>
    <row r="158" spans="7:8" ht="15" customHeight="1" x14ac:dyDescent="0.2"/>
    <row r="159" spans="7:8" ht="15" customHeight="1" x14ac:dyDescent="0.2"/>
    <row r="160" spans="7:8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340" spans="7:8" x14ac:dyDescent="0.2">
      <c r="G340" s="2" t="s">
        <v>78</v>
      </c>
      <c r="H340" s="2" t="s">
        <v>78</v>
      </c>
    </row>
    <row r="341" spans="7:8" x14ac:dyDescent="0.2">
      <c r="G341" s="2" t="s">
        <v>79</v>
      </c>
      <c r="H341" s="2" t="s">
        <v>79</v>
      </c>
    </row>
  </sheetData>
  <mergeCells count="33">
    <mergeCell ref="AK74:AN74"/>
    <mergeCell ref="AH8:AI8"/>
    <mergeCell ref="AM8:AN8"/>
    <mergeCell ref="AR8:AS8"/>
    <mergeCell ref="B74:E74"/>
    <mergeCell ref="G74:J74"/>
    <mergeCell ref="L74:O74"/>
    <mergeCell ref="Q74:T74"/>
    <mergeCell ref="V74:Y74"/>
    <mergeCell ref="AA74:AD74"/>
    <mergeCell ref="AF74:AI74"/>
    <mergeCell ref="D8:E8"/>
    <mergeCell ref="I8:J8"/>
    <mergeCell ref="N8:O8"/>
    <mergeCell ref="S8:T8"/>
    <mergeCell ref="X8:Y8"/>
    <mergeCell ref="AC8:AD8"/>
    <mergeCell ref="AF5:AI5"/>
    <mergeCell ref="AK5:AN5"/>
    <mergeCell ref="B6:E6"/>
    <mergeCell ref="G6:J6"/>
    <mergeCell ref="L6:O6"/>
    <mergeCell ref="Q6:T6"/>
    <mergeCell ref="V6:Y6"/>
    <mergeCell ref="AA6:AD6"/>
    <mergeCell ref="AF6:AI6"/>
    <mergeCell ref="AK6:AN6"/>
    <mergeCell ref="B5:E5"/>
    <mergeCell ref="G5:J5"/>
    <mergeCell ref="L5:O5"/>
    <mergeCell ref="Q5:T5"/>
    <mergeCell ref="V5:Y5"/>
    <mergeCell ref="AA5:AD5"/>
  </mergeCells>
  <printOptions horizontalCentered="1"/>
  <pageMargins left="0" right="0.25" top="0.35" bottom="0" header="0.5" footer="0.5"/>
  <pageSetup paperSize="9" scale="75" orientation="portrait" r:id="rId1"/>
  <headerFooter alignWithMargins="0"/>
  <colBreaks count="1" manualBreakCount="1">
    <brk id="45" max="1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REG10</vt:lpstr>
      <vt:lpstr>'REG10'!Print_Area</vt:lpstr>
      <vt:lpstr>'REG10'!Print_Titles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2025-01-22T07:43:00Z</dcterms:created>
  <dcterms:modified xsi:type="dcterms:W3CDTF">2025-01-22T07:43:10Z</dcterms:modified>
</cp:coreProperties>
</file>