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R:\For Web Upload\June 2023\Financial Profile\"/>
    </mc:Choice>
  </mc:AlternateContent>
  <bookViews>
    <workbookView xWindow="0" yWindow="0" windowWidth="23040" windowHeight="8496"/>
  </bookViews>
  <sheets>
    <sheet name="REG10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0">#REF!</definedName>
    <definedName name="\M">#REF!</definedName>
    <definedName name="angie">#REF!</definedName>
    <definedName name="date">#REF!</definedName>
    <definedName name="netmargin1">'[1]Debt Service Ratio revised'!$B$9:$D$143</definedName>
    <definedName name="PAGE1">#REF!</definedName>
    <definedName name="PAGE2">#REF!</definedName>
    <definedName name="PAGE3">#REF!</definedName>
    <definedName name="_xlnm.Print_Area" localSheetId="0">'REG10'!$A$1:$Y$79</definedName>
    <definedName name="_xlnm.Print_Titles" localSheetId="0">'REG10'!$A:$A,'REG10'!$1:$5</definedName>
    <definedName name="Print_Titles_MI">#REF!</definedName>
    <definedName name="sched">'[2]Acid Test'!$A$104:$G$142</definedName>
    <definedName name="sl">[1]main!$A$2:$L$165</definedName>
    <definedName name="systemlossmar14">[3]main!$A$2:$K$165</definedName>
    <definedName name="TABLE1">#REF!</definedName>
    <definedName name="table2">#REF!</definedName>
    <definedName name="table8">#REF!</definedName>
    <definedName name="wctal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Q78" i="1" l="1"/>
  <c r="AK78" i="1"/>
  <c r="AM78" i="1" s="1"/>
  <c r="AN78" i="1" s="1"/>
  <c r="AF78" i="1"/>
  <c r="AH78" i="1" s="1"/>
  <c r="AI78" i="1" s="1"/>
  <c r="AC78" i="1"/>
  <c r="AD78" i="1" s="1"/>
  <c r="AA78" i="1"/>
  <c r="V78" i="1"/>
  <c r="X78" i="1" s="1"/>
  <c r="Y78" i="1" s="1"/>
  <c r="Q78" i="1"/>
  <c r="S78" i="1" s="1"/>
  <c r="T78" i="1" s="1"/>
  <c r="L78" i="1"/>
  <c r="AP78" i="1" s="1"/>
  <c r="AR78" i="1" s="1"/>
  <c r="AS78" i="1" s="1"/>
  <c r="I78" i="1"/>
  <c r="J78" i="1" s="1"/>
  <c r="G78" i="1"/>
  <c r="B78" i="1"/>
  <c r="D78" i="1" s="1"/>
  <c r="E78" i="1" s="1"/>
  <c r="AL77" i="1"/>
  <c r="AK77" i="1"/>
  <c r="AM77" i="1" s="1"/>
  <c r="AN77" i="1" s="1"/>
  <c r="AG77" i="1"/>
  <c r="AB77" i="1"/>
  <c r="W77" i="1"/>
  <c r="V77" i="1"/>
  <c r="X77" i="1" s="1"/>
  <c r="Y77" i="1" s="1"/>
  <c r="R77" i="1"/>
  <c r="M77" i="1"/>
  <c r="H77" i="1"/>
  <c r="G77" i="1"/>
  <c r="I77" i="1" s="1"/>
  <c r="J77" i="1" s="1"/>
  <c r="C77" i="1"/>
  <c r="AK76" i="1"/>
  <c r="AM76" i="1" s="1"/>
  <c r="AN76" i="1" s="1"/>
  <c r="V76" i="1"/>
  <c r="X76" i="1" s="1"/>
  <c r="Y76" i="1" s="1"/>
  <c r="M76" i="1"/>
  <c r="H76" i="1"/>
  <c r="G76" i="1"/>
  <c r="I76" i="1" s="1"/>
  <c r="J76" i="1" s="1"/>
  <c r="AL75" i="1"/>
  <c r="AL76" i="1" s="1"/>
  <c r="AK75" i="1"/>
  <c r="AM75" i="1" s="1"/>
  <c r="AN75" i="1" s="1"/>
  <c r="AG75" i="1"/>
  <c r="AG76" i="1" s="1"/>
  <c r="AF75" i="1"/>
  <c r="AH75" i="1" s="1"/>
  <c r="AI75" i="1" s="1"/>
  <c r="AB75" i="1"/>
  <c r="AB76" i="1" s="1"/>
  <c r="AA75" i="1"/>
  <c r="AC75" i="1" s="1"/>
  <c r="AD75" i="1" s="1"/>
  <c r="W75" i="1"/>
  <c r="W76" i="1" s="1"/>
  <c r="V75" i="1"/>
  <c r="X75" i="1" s="1"/>
  <c r="Y75" i="1" s="1"/>
  <c r="R75" i="1"/>
  <c r="R76" i="1" s="1"/>
  <c r="Q75" i="1"/>
  <c r="S75" i="1" s="1"/>
  <c r="L75" i="1"/>
  <c r="N75" i="1" s="1"/>
  <c r="O75" i="1" s="1"/>
  <c r="H75" i="1"/>
  <c r="G75" i="1"/>
  <c r="I75" i="1" s="1"/>
  <c r="J75" i="1" s="1"/>
  <c r="D75" i="1"/>
  <c r="E75" i="1" s="1"/>
  <c r="C75" i="1"/>
  <c r="C76" i="1" s="1"/>
  <c r="B75" i="1"/>
  <c r="AQ74" i="1"/>
  <c r="AK74" i="1"/>
  <c r="AM74" i="1" s="1"/>
  <c r="AN74" i="1" s="1"/>
  <c r="AF74" i="1"/>
  <c r="AC74" i="1"/>
  <c r="AD74" i="1" s="1"/>
  <c r="AA74" i="1"/>
  <c r="AA77" i="1" s="1"/>
  <c r="AC77" i="1" s="1"/>
  <c r="AD77" i="1" s="1"/>
  <c r="V74" i="1"/>
  <c r="X74" i="1" s="1"/>
  <c r="Y74" i="1" s="1"/>
  <c r="Q74" i="1"/>
  <c r="Q77" i="1" s="1"/>
  <c r="S77" i="1" s="1"/>
  <c r="T77" i="1" s="1"/>
  <c r="L74" i="1"/>
  <c r="I74" i="1"/>
  <c r="J74" i="1" s="1"/>
  <c r="G74" i="1"/>
  <c r="B74" i="1"/>
  <c r="B77" i="1" s="1"/>
  <c r="D77" i="1" s="1"/>
  <c r="E77" i="1" s="1"/>
  <c r="AS73" i="1"/>
  <c r="AQ73" i="1"/>
  <c r="AP73" i="1"/>
  <c r="AN73" i="1"/>
  <c r="AI73" i="1"/>
  <c r="AD73" i="1"/>
  <c r="Y73" i="1"/>
  <c r="T73" i="1"/>
  <c r="O73" i="1"/>
  <c r="J73" i="1"/>
  <c r="E73" i="1"/>
  <c r="AQ72" i="1"/>
  <c r="AS72" i="1" s="1"/>
  <c r="AN72" i="1"/>
  <c r="AI72" i="1"/>
  <c r="AD72" i="1"/>
  <c r="Y72" i="1"/>
  <c r="T72" i="1"/>
  <c r="O72" i="1"/>
  <c r="E72" i="1"/>
  <c r="AL71" i="1"/>
  <c r="AK71" i="1"/>
  <c r="AM71" i="1" s="1"/>
  <c r="AN71" i="1" s="1"/>
  <c r="AH71" i="1"/>
  <c r="AI71" i="1" s="1"/>
  <c r="AB71" i="1"/>
  <c r="W71" i="1"/>
  <c r="V71" i="1"/>
  <c r="X71" i="1" s="1"/>
  <c r="Y71" i="1" s="1"/>
  <c r="R71" i="1"/>
  <c r="Q71" i="1"/>
  <c r="S71" i="1" s="1"/>
  <c r="T71" i="1" s="1"/>
  <c r="M71" i="1"/>
  <c r="H71" i="1"/>
  <c r="C71" i="1"/>
  <c r="B71" i="1"/>
  <c r="D71" i="1" s="1"/>
  <c r="E71" i="1" s="1"/>
  <c r="AL70" i="1"/>
  <c r="AG70" i="1"/>
  <c r="AF70" i="1"/>
  <c r="AH70" i="1" s="1"/>
  <c r="AI70" i="1" s="1"/>
  <c r="AB70" i="1"/>
  <c r="W70" i="1"/>
  <c r="R70" i="1"/>
  <c r="M70" i="1"/>
  <c r="H70" i="1"/>
  <c r="C70" i="1"/>
  <c r="B70" i="1"/>
  <c r="D70" i="1" s="1"/>
  <c r="E70" i="1" s="1"/>
  <c r="AG69" i="1"/>
  <c r="AB69" i="1"/>
  <c r="W69" i="1"/>
  <c r="R69" i="1"/>
  <c r="M69" i="1"/>
  <c r="H69" i="1"/>
  <c r="C69" i="1"/>
  <c r="AQ68" i="1"/>
  <c r="AK68" i="1"/>
  <c r="AM68" i="1" s="1"/>
  <c r="AN68" i="1" s="1"/>
  <c r="AH68" i="1"/>
  <c r="AF68" i="1"/>
  <c r="AA68" i="1"/>
  <c r="AC68" i="1" s="1"/>
  <c r="AD68" i="1" s="1"/>
  <c r="X68" i="1"/>
  <c r="Y68" i="1" s="1"/>
  <c r="V68" i="1"/>
  <c r="S68" i="1"/>
  <c r="T68" i="1" s="1"/>
  <c r="Q68" i="1"/>
  <c r="N68" i="1"/>
  <c r="O68" i="1" s="1"/>
  <c r="L68" i="1"/>
  <c r="L70" i="1" s="1"/>
  <c r="N70" i="1" s="1"/>
  <c r="O70" i="1" s="1"/>
  <c r="G68" i="1"/>
  <c r="I68" i="1" s="1"/>
  <c r="J68" i="1" s="1"/>
  <c r="D68" i="1"/>
  <c r="E68" i="1" s="1"/>
  <c r="B68" i="1"/>
  <c r="AQ67" i="1"/>
  <c r="AK67" i="1"/>
  <c r="AH67" i="1"/>
  <c r="AI67" i="1" s="1"/>
  <c r="AF67" i="1"/>
  <c r="AA67" i="1"/>
  <c r="AA70" i="1" s="1"/>
  <c r="AC70" i="1" s="1"/>
  <c r="AD70" i="1" s="1"/>
  <c r="V67" i="1"/>
  <c r="V69" i="1" s="1"/>
  <c r="Y69" i="1" s="1"/>
  <c r="Q67" i="1"/>
  <c r="S67" i="1" s="1"/>
  <c r="T67" i="1" s="1"/>
  <c r="N67" i="1"/>
  <c r="O67" i="1" s="1"/>
  <c r="L67" i="1"/>
  <c r="G67" i="1"/>
  <c r="I67" i="1" s="1"/>
  <c r="J67" i="1" s="1"/>
  <c r="B67" i="1"/>
  <c r="B69" i="1" s="1"/>
  <c r="E69" i="1" s="1"/>
  <c r="AQ66" i="1"/>
  <c r="AQ69" i="1" s="1"/>
  <c r="AK66" i="1"/>
  <c r="AM66" i="1" s="1"/>
  <c r="AN66" i="1" s="1"/>
  <c r="AF66" i="1"/>
  <c r="AH66" i="1" s="1"/>
  <c r="AI66" i="1" s="1"/>
  <c r="AA66" i="1"/>
  <c r="AA71" i="1" s="1"/>
  <c r="AC71" i="1" s="1"/>
  <c r="AD71" i="1" s="1"/>
  <c r="X66" i="1"/>
  <c r="Y66" i="1" s="1"/>
  <c r="V66" i="1"/>
  <c r="Q66" i="1"/>
  <c r="S66" i="1" s="1"/>
  <c r="T66" i="1" s="1"/>
  <c r="L66" i="1"/>
  <c r="AP66" i="1" s="1"/>
  <c r="G66" i="1"/>
  <c r="G71" i="1" s="1"/>
  <c r="I71" i="1" s="1"/>
  <c r="J71" i="1" s="1"/>
  <c r="D66" i="1"/>
  <c r="E66" i="1" s="1"/>
  <c r="B66" i="1"/>
  <c r="AL62" i="1"/>
  <c r="AK62" i="1"/>
  <c r="AM62" i="1" s="1"/>
  <c r="AN62" i="1" s="1"/>
  <c r="AG62" i="1"/>
  <c r="AF62" i="1"/>
  <c r="AB62" i="1"/>
  <c r="AA62" i="1"/>
  <c r="AC62" i="1" s="1"/>
  <c r="W62" i="1"/>
  <c r="V62" i="1"/>
  <c r="X62" i="1" s="1"/>
  <c r="Y62" i="1" s="1"/>
  <c r="R62" i="1"/>
  <c r="Q62" i="1"/>
  <c r="S62" i="1" s="1"/>
  <c r="T62" i="1" s="1"/>
  <c r="M62" i="1"/>
  <c r="L62" i="1"/>
  <c r="N62" i="1" s="1"/>
  <c r="O62" i="1" s="1"/>
  <c r="H62" i="1"/>
  <c r="G62" i="1"/>
  <c r="I62" i="1" s="1"/>
  <c r="J62" i="1" s="1"/>
  <c r="C62" i="1"/>
  <c r="B62" i="1"/>
  <c r="D62" i="1" s="1"/>
  <c r="E62" i="1" s="1"/>
  <c r="AL61" i="1"/>
  <c r="AK61" i="1"/>
  <c r="AG61" i="1"/>
  <c r="AF61" i="1"/>
  <c r="AH61" i="1" s="1"/>
  <c r="AI61" i="1" s="1"/>
  <c r="AB61" i="1"/>
  <c r="AA61" i="1"/>
  <c r="AC61" i="1" s="1"/>
  <c r="W61" i="1"/>
  <c r="V61" i="1"/>
  <c r="X61" i="1" s="1"/>
  <c r="Y61" i="1" s="1"/>
  <c r="R61" i="1"/>
  <c r="Q61" i="1"/>
  <c r="S61" i="1" s="1"/>
  <c r="T61" i="1" s="1"/>
  <c r="M61" i="1"/>
  <c r="L61" i="1"/>
  <c r="N61" i="1" s="1"/>
  <c r="O61" i="1" s="1"/>
  <c r="H61" i="1"/>
  <c r="G61" i="1"/>
  <c r="C61" i="1"/>
  <c r="B61" i="1"/>
  <c r="AP60" i="1"/>
  <c r="AR60" i="1" s="1"/>
  <c r="AS60" i="1" s="1"/>
  <c r="AL60" i="1"/>
  <c r="AK60" i="1"/>
  <c r="AG60" i="1"/>
  <c r="AF60" i="1"/>
  <c r="AH60" i="1" s="1"/>
  <c r="AI60" i="1" s="1"/>
  <c r="AA60" i="1"/>
  <c r="W60" i="1"/>
  <c r="V60" i="1"/>
  <c r="R60" i="1"/>
  <c r="Q60" i="1"/>
  <c r="S60" i="1" s="1"/>
  <c r="T60" i="1" s="1"/>
  <c r="M60" i="1"/>
  <c r="L60" i="1"/>
  <c r="N60" i="1" s="1"/>
  <c r="O60" i="1" s="1"/>
  <c r="H60" i="1"/>
  <c r="G60" i="1"/>
  <c r="I60" i="1" s="1"/>
  <c r="J60" i="1" s="1"/>
  <c r="C60" i="1"/>
  <c r="B60" i="1"/>
  <c r="D60" i="1" s="1"/>
  <c r="E60" i="1" s="1"/>
  <c r="AL59" i="1"/>
  <c r="AK59" i="1"/>
  <c r="AM59" i="1" s="1"/>
  <c r="AN59" i="1" s="1"/>
  <c r="AG59" i="1"/>
  <c r="AF59" i="1"/>
  <c r="AH59" i="1" s="1"/>
  <c r="AI59" i="1" s="1"/>
  <c r="AB59" i="1"/>
  <c r="AA59" i="1"/>
  <c r="AC59" i="1" s="1"/>
  <c r="AD59" i="1" s="1"/>
  <c r="W59" i="1"/>
  <c r="V59" i="1"/>
  <c r="X59" i="1" s="1"/>
  <c r="Y59" i="1" s="1"/>
  <c r="R59" i="1"/>
  <c r="Q59" i="1"/>
  <c r="S59" i="1" s="1"/>
  <c r="T59" i="1" s="1"/>
  <c r="M59" i="1"/>
  <c r="L59" i="1"/>
  <c r="N59" i="1" s="1"/>
  <c r="O59" i="1" s="1"/>
  <c r="H59" i="1"/>
  <c r="G59" i="1"/>
  <c r="I59" i="1" s="1"/>
  <c r="J59" i="1" s="1"/>
  <c r="C59" i="1"/>
  <c r="B59" i="1"/>
  <c r="D59" i="1" s="1"/>
  <c r="E59" i="1" s="1"/>
  <c r="AL58" i="1"/>
  <c r="AK58" i="1"/>
  <c r="AG58" i="1"/>
  <c r="AF58" i="1"/>
  <c r="AB58" i="1"/>
  <c r="AA58" i="1"/>
  <c r="AC58" i="1" s="1"/>
  <c r="AD58" i="1" s="1"/>
  <c r="W58" i="1"/>
  <c r="V58" i="1"/>
  <c r="X58" i="1" s="1"/>
  <c r="Y58" i="1" s="1"/>
  <c r="R58" i="1"/>
  <c r="Q58" i="1"/>
  <c r="S58" i="1" s="1"/>
  <c r="T58" i="1" s="1"/>
  <c r="M58" i="1"/>
  <c r="L58" i="1"/>
  <c r="N58" i="1" s="1"/>
  <c r="O58" i="1" s="1"/>
  <c r="H58" i="1"/>
  <c r="G58" i="1"/>
  <c r="I58" i="1" s="1"/>
  <c r="J58" i="1" s="1"/>
  <c r="C58" i="1"/>
  <c r="B58" i="1"/>
  <c r="D58" i="1" s="1"/>
  <c r="E58" i="1" s="1"/>
  <c r="AQ55" i="1"/>
  <c r="AP55" i="1"/>
  <c r="AR55" i="1" s="1"/>
  <c r="AS55" i="1" s="1"/>
  <c r="AM55" i="1"/>
  <c r="AN55" i="1" s="1"/>
  <c r="AH55" i="1"/>
  <c r="AI55" i="1" s="1"/>
  <c r="AD55" i="1"/>
  <c r="AC55" i="1"/>
  <c r="X55" i="1"/>
  <c r="Y55" i="1" s="1"/>
  <c r="T55" i="1"/>
  <c r="S55" i="1"/>
  <c r="N55" i="1"/>
  <c r="O55" i="1" s="1"/>
  <c r="I55" i="1"/>
  <c r="J55" i="1" s="1"/>
  <c r="D55" i="1"/>
  <c r="E55" i="1" s="1"/>
  <c r="AQ54" i="1"/>
  <c r="AP54" i="1"/>
  <c r="AR54" i="1" s="1"/>
  <c r="AS54" i="1" s="1"/>
  <c r="AN54" i="1"/>
  <c r="AM54" i="1"/>
  <c r="AH54" i="1"/>
  <c r="AI54" i="1" s="1"/>
  <c r="AC54" i="1"/>
  <c r="AD54" i="1" s="1"/>
  <c r="X54" i="1"/>
  <c r="Y54" i="1" s="1"/>
  <c r="T54" i="1"/>
  <c r="S54" i="1"/>
  <c r="N54" i="1"/>
  <c r="O54" i="1" s="1"/>
  <c r="J54" i="1"/>
  <c r="I54" i="1"/>
  <c r="D54" i="1"/>
  <c r="E54" i="1" s="1"/>
  <c r="AR53" i="1"/>
  <c r="AS53" i="1" s="1"/>
  <c r="AQ53" i="1"/>
  <c r="AP53" i="1"/>
  <c r="AN53" i="1"/>
  <c r="AM53" i="1"/>
  <c r="AH53" i="1"/>
  <c r="AI53" i="1" s="1"/>
  <c r="AD53" i="1"/>
  <c r="AC53" i="1"/>
  <c r="X53" i="1"/>
  <c r="Y53" i="1" s="1"/>
  <c r="S53" i="1"/>
  <c r="T53" i="1" s="1"/>
  <c r="O53" i="1"/>
  <c r="N53" i="1"/>
  <c r="J53" i="1"/>
  <c r="I53" i="1"/>
  <c r="D53" i="1"/>
  <c r="E53" i="1" s="1"/>
  <c r="AQ52" i="1"/>
  <c r="AP52" i="1"/>
  <c r="AR52" i="1" s="1"/>
  <c r="AS52" i="1" s="1"/>
  <c r="AM52" i="1"/>
  <c r="AN52" i="1" s="1"/>
  <c r="AI52" i="1"/>
  <c r="AH52" i="1"/>
  <c r="AD52" i="1"/>
  <c r="AC52" i="1"/>
  <c r="X52" i="1"/>
  <c r="Y52" i="1" s="1"/>
  <c r="T52" i="1"/>
  <c r="S52" i="1"/>
  <c r="N52" i="1"/>
  <c r="O52" i="1" s="1"/>
  <c r="I52" i="1"/>
  <c r="J52" i="1" s="1"/>
  <c r="E52" i="1"/>
  <c r="D52" i="1"/>
  <c r="AL51" i="1"/>
  <c r="AK51" i="1"/>
  <c r="AM51" i="1" s="1"/>
  <c r="AN51" i="1" s="1"/>
  <c r="AH51" i="1"/>
  <c r="AI51" i="1" s="1"/>
  <c r="AG51" i="1"/>
  <c r="AF51" i="1"/>
  <c r="AB51" i="1"/>
  <c r="AA51" i="1"/>
  <c r="AC51" i="1" s="1"/>
  <c r="AD51" i="1" s="1"/>
  <c r="W51" i="1"/>
  <c r="V51" i="1"/>
  <c r="X51" i="1" s="1"/>
  <c r="Y51" i="1" s="1"/>
  <c r="S51" i="1"/>
  <c r="T51" i="1" s="1"/>
  <c r="R51" i="1"/>
  <c r="Q51" i="1"/>
  <c r="M51" i="1"/>
  <c r="L51" i="1"/>
  <c r="N51" i="1" s="1"/>
  <c r="O51" i="1" s="1"/>
  <c r="H51" i="1"/>
  <c r="G51" i="1"/>
  <c r="I51" i="1" s="1"/>
  <c r="J51" i="1" s="1"/>
  <c r="D51" i="1"/>
  <c r="E51" i="1" s="1"/>
  <c r="C51" i="1"/>
  <c r="B51" i="1"/>
  <c r="AQ50" i="1"/>
  <c r="AQ51" i="1" s="1"/>
  <c r="AP50" i="1"/>
  <c r="AR50" i="1" s="1"/>
  <c r="AS50" i="1" s="1"/>
  <c r="AN50" i="1"/>
  <c r="AM50" i="1"/>
  <c r="AH50" i="1"/>
  <c r="AI50" i="1" s="1"/>
  <c r="AC50" i="1"/>
  <c r="AD50" i="1" s="1"/>
  <c r="X50" i="1"/>
  <c r="Y50" i="1" s="1"/>
  <c r="T50" i="1"/>
  <c r="S50" i="1"/>
  <c r="N50" i="1"/>
  <c r="O50" i="1" s="1"/>
  <c r="J50" i="1"/>
  <c r="I50" i="1"/>
  <c r="D50" i="1"/>
  <c r="E50" i="1" s="1"/>
  <c r="AR48" i="1"/>
  <c r="AS48" i="1" s="1"/>
  <c r="AL48" i="1"/>
  <c r="AK48" i="1"/>
  <c r="AM48" i="1" s="1"/>
  <c r="AN48" i="1" s="1"/>
  <c r="AG48" i="1"/>
  <c r="AF48" i="1"/>
  <c r="AH48" i="1" s="1"/>
  <c r="AI48" i="1" s="1"/>
  <c r="AC48" i="1"/>
  <c r="AD48" i="1" s="1"/>
  <c r="AB48" i="1"/>
  <c r="AA48" i="1"/>
  <c r="W48" i="1"/>
  <c r="V48" i="1"/>
  <c r="X48" i="1" s="1"/>
  <c r="Y48" i="1" s="1"/>
  <c r="R48" i="1"/>
  <c r="Q48" i="1"/>
  <c r="S48" i="1" s="1"/>
  <c r="T48" i="1" s="1"/>
  <c r="N48" i="1"/>
  <c r="O48" i="1" s="1"/>
  <c r="M48" i="1"/>
  <c r="L48" i="1"/>
  <c r="H48" i="1"/>
  <c r="G48" i="1"/>
  <c r="I48" i="1" s="1"/>
  <c r="J48" i="1" s="1"/>
  <c r="C48" i="1"/>
  <c r="B48" i="1"/>
  <c r="D48" i="1" s="1"/>
  <c r="E48" i="1" s="1"/>
  <c r="AR47" i="1"/>
  <c r="AS47" i="1" s="1"/>
  <c r="AQ47" i="1"/>
  <c r="AQ48" i="1" s="1"/>
  <c r="AP47" i="1"/>
  <c r="AP48" i="1" s="1"/>
  <c r="AN47" i="1"/>
  <c r="AM47" i="1"/>
  <c r="AH47" i="1"/>
  <c r="AI47" i="1" s="1"/>
  <c r="AD47" i="1"/>
  <c r="AC47" i="1"/>
  <c r="X47" i="1"/>
  <c r="Y47" i="1" s="1"/>
  <c r="S47" i="1"/>
  <c r="T47" i="1" s="1"/>
  <c r="N47" i="1"/>
  <c r="O47" i="1" s="1"/>
  <c r="J47" i="1"/>
  <c r="I47" i="1"/>
  <c r="D47" i="1"/>
  <c r="E47" i="1" s="1"/>
  <c r="AQ40" i="1"/>
  <c r="AP40" i="1"/>
  <c r="AR40" i="1" s="1"/>
  <c r="AS40" i="1" s="1"/>
  <c r="AM40" i="1"/>
  <c r="AN40" i="1" s="1"/>
  <c r="AH40" i="1"/>
  <c r="AI40" i="1" s="1"/>
  <c r="AD40" i="1"/>
  <c r="AC40" i="1"/>
  <c r="X40" i="1"/>
  <c r="Y40" i="1" s="1"/>
  <c r="T40" i="1"/>
  <c r="S40" i="1"/>
  <c r="N40" i="1"/>
  <c r="O40" i="1" s="1"/>
  <c r="I40" i="1"/>
  <c r="J40" i="1" s="1"/>
  <c r="D40" i="1"/>
  <c r="E40" i="1" s="1"/>
  <c r="AQ39" i="1"/>
  <c r="AP39" i="1"/>
  <c r="AR39" i="1" s="1"/>
  <c r="AS39" i="1" s="1"/>
  <c r="AN39" i="1"/>
  <c r="AM39" i="1"/>
  <c r="AH39" i="1"/>
  <c r="AI39" i="1" s="1"/>
  <c r="AC39" i="1"/>
  <c r="AD39" i="1" s="1"/>
  <c r="X39" i="1"/>
  <c r="Y39" i="1" s="1"/>
  <c r="S39" i="1"/>
  <c r="T39" i="1" s="1"/>
  <c r="N39" i="1"/>
  <c r="O39" i="1" s="1"/>
  <c r="J39" i="1"/>
  <c r="I39" i="1"/>
  <c r="D39" i="1"/>
  <c r="E39" i="1" s="1"/>
  <c r="AR38" i="1"/>
  <c r="AS38" i="1" s="1"/>
  <c r="AQ38" i="1"/>
  <c r="AP38" i="1"/>
  <c r="AM38" i="1"/>
  <c r="AN38" i="1" s="1"/>
  <c r="AH38" i="1"/>
  <c r="AI38" i="1" s="1"/>
  <c r="AD38" i="1"/>
  <c r="AC38" i="1"/>
  <c r="X38" i="1"/>
  <c r="Y38" i="1" s="1"/>
  <c r="S38" i="1"/>
  <c r="T38" i="1" s="1"/>
  <c r="O38" i="1"/>
  <c r="N38" i="1"/>
  <c r="I38" i="1"/>
  <c r="J38" i="1" s="1"/>
  <c r="D38" i="1"/>
  <c r="E38" i="1" s="1"/>
  <c r="AQ32" i="1"/>
  <c r="AR32" i="1" s="1"/>
  <c r="AS32" i="1" s="1"/>
  <c r="AP32" i="1"/>
  <c r="AN32" i="1"/>
  <c r="AM32" i="1"/>
  <c r="AI32" i="1"/>
  <c r="AH32" i="1"/>
  <c r="AC32" i="1"/>
  <c r="AD32" i="1" s="1"/>
  <c r="Y32" i="1"/>
  <c r="X32" i="1"/>
  <c r="T32" i="1"/>
  <c r="S32" i="1"/>
  <c r="O32" i="1"/>
  <c r="N32" i="1"/>
  <c r="J32" i="1"/>
  <c r="I32" i="1"/>
  <c r="E32" i="1"/>
  <c r="D32" i="1"/>
  <c r="AQ29" i="1"/>
  <c r="AP29" i="1"/>
  <c r="AR29" i="1" s="1"/>
  <c r="AS29" i="1" s="1"/>
  <c r="AM29" i="1"/>
  <c r="AN29" i="1" s="1"/>
  <c r="AH29" i="1"/>
  <c r="AI29" i="1" s="1"/>
  <c r="AC29" i="1"/>
  <c r="X29" i="1"/>
  <c r="Y29" i="1" s="1"/>
  <c r="T29" i="1"/>
  <c r="S29" i="1"/>
  <c r="O29" i="1"/>
  <c r="N29" i="1"/>
  <c r="J29" i="1"/>
  <c r="I29" i="1"/>
  <c r="E29" i="1"/>
  <c r="D29" i="1"/>
  <c r="AQ28" i="1"/>
  <c r="AP28" i="1"/>
  <c r="AR28" i="1" s="1"/>
  <c r="AS28" i="1" s="1"/>
  <c r="AN28" i="1"/>
  <c r="AM28" i="1"/>
  <c r="AI28" i="1"/>
  <c r="AH28" i="1"/>
  <c r="AD28" i="1"/>
  <c r="AC28" i="1"/>
  <c r="Y28" i="1"/>
  <c r="X28" i="1"/>
  <c r="T28" i="1"/>
  <c r="S28" i="1"/>
  <c r="N28" i="1"/>
  <c r="O28" i="1" s="1"/>
  <c r="J28" i="1"/>
  <c r="I28" i="1"/>
  <c r="E28" i="1"/>
  <c r="D28" i="1"/>
  <c r="AQ25" i="1"/>
  <c r="AQ77" i="1" s="1"/>
  <c r="AP25" i="1"/>
  <c r="AM25" i="1"/>
  <c r="AN25" i="1" s="1"/>
  <c r="AI25" i="1"/>
  <c r="AH25" i="1"/>
  <c r="AC25" i="1"/>
  <c r="AD25" i="1" s="1"/>
  <c r="X25" i="1"/>
  <c r="Y25" i="1" s="1"/>
  <c r="S25" i="1"/>
  <c r="T25" i="1" s="1"/>
  <c r="N25" i="1"/>
  <c r="O25" i="1" s="1"/>
  <c r="I25" i="1"/>
  <c r="J25" i="1" s="1"/>
  <c r="E25" i="1"/>
  <c r="D25" i="1"/>
  <c r="AS23" i="1"/>
  <c r="AQ23" i="1"/>
  <c r="AQ71" i="1" s="1"/>
  <c r="AP23" i="1"/>
  <c r="AR23" i="1" s="1"/>
  <c r="AN23" i="1"/>
  <c r="AM23" i="1"/>
  <c r="AH23" i="1"/>
  <c r="AI23" i="1" s="1"/>
  <c r="AC23" i="1"/>
  <c r="AD23" i="1" s="1"/>
  <c r="Y23" i="1"/>
  <c r="X23" i="1"/>
  <c r="T23" i="1"/>
  <c r="S23" i="1"/>
  <c r="N23" i="1"/>
  <c r="O23" i="1" s="1"/>
  <c r="J23" i="1"/>
  <c r="I23" i="1"/>
  <c r="D23" i="1"/>
  <c r="E23" i="1" s="1"/>
  <c r="AF22" i="1"/>
  <c r="Q22" i="1"/>
  <c r="B22" i="1"/>
  <c r="B26" i="1" s="1"/>
  <c r="AQ21" i="1"/>
  <c r="AP21" i="1"/>
  <c r="AR21" i="1" s="1"/>
  <c r="AS21" i="1" s="1"/>
  <c r="AN21" i="1"/>
  <c r="AM21" i="1"/>
  <c r="AH21" i="1"/>
  <c r="AI21" i="1" s="1"/>
  <c r="AD21" i="1"/>
  <c r="AC21" i="1"/>
  <c r="X21" i="1"/>
  <c r="Y21" i="1" s="1"/>
  <c r="S21" i="1"/>
  <c r="T21" i="1" s="1"/>
  <c r="O21" i="1"/>
  <c r="N21" i="1"/>
  <c r="J21" i="1"/>
  <c r="I21" i="1"/>
  <c r="D21" i="1"/>
  <c r="E21" i="1" s="1"/>
  <c r="AP20" i="1"/>
  <c r="AL20" i="1"/>
  <c r="AL22" i="1" s="1"/>
  <c r="AK20" i="1"/>
  <c r="AK22" i="1" s="1"/>
  <c r="AF20" i="1"/>
  <c r="AH20" i="1" s="1"/>
  <c r="AI20" i="1" s="1"/>
  <c r="AA20" i="1"/>
  <c r="V20" i="1"/>
  <c r="V22" i="1" s="1"/>
  <c r="Q20" i="1"/>
  <c r="L20" i="1"/>
  <c r="G20" i="1"/>
  <c r="G22" i="1" s="1"/>
  <c r="B20" i="1"/>
  <c r="AQ19" i="1"/>
  <c r="AP19" i="1"/>
  <c r="AR19" i="1" s="1"/>
  <c r="AS19" i="1" s="1"/>
  <c r="AM19" i="1"/>
  <c r="AI19" i="1"/>
  <c r="AH19" i="1"/>
  <c r="AD19" i="1"/>
  <c r="AC19" i="1"/>
  <c r="Y19" i="1"/>
  <c r="X19" i="1"/>
  <c r="T19" i="1"/>
  <c r="S19" i="1"/>
  <c r="N19" i="1"/>
  <c r="O19" i="1" s="1"/>
  <c r="J19" i="1"/>
  <c r="I19" i="1"/>
  <c r="E19" i="1"/>
  <c r="D19" i="1"/>
  <c r="AS18" i="1"/>
  <c r="AQ18" i="1"/>
  <c r="AP18" i="1"/>
  <c r="AR18" i="1" s="1"/>
  <c r="AN18" i="1"/>
  <c r="AM18" i="1"/>
  <c r="AH18" i="1"/>
  <c r="AI18" i="1" s="1"/>
  <c r="AD18" i="1"/>
  <c r="AC18" i="1"/>
  <c r="Y18" i="1"/>
  <c r="X18" i="1"/>
  <c r="T18" i="1"/>
  <c r="S18" i="1"/>
  <c r="O18" i="1"/>
  <c r="N18" i="1"/>
  <c r="J18" i="1"/>
  <c r="I18" i="1"/>
  <c r="D18" i="1"/>
  <c r="E18" i="1" s="1"/>
  <c r="AQ17" i="1"/>
  <c r="AP17" i="1"/>
  <c r="AR17" i="1" s="1"/>
  <c r="AS17" i="1" s="1"/>
  <c r="AN17" i="1"/>
  <c r="AM17" i="1"/>
  <c r="AI17" i="1"/>
  <c r="AH17" i="1"/>
  <c r="AD17" i="1"/>
  <c r="AC17" i="1"/>
  <c r="X17" i="1"/>
  <c r="Y17" i="1" s="1"/>
  <c r="T17" i="1"/>
  <c r="S17" i="1"/>
  <c r="O17" i="1"/>
  <c r="N17" i="1"/>
  <c r="J17" i="1"/>
  <c r="I17" i="1"/>
  <c r="E17" i="1"/>
  <c r="D17" i="1"/>
  <c r="AQ16" i="1"/>
  <c r="AP16" i="1"/>
  <c r="AR16" i="1" s="1"/>
  <c r="AP15" i="1"/>
  <c r="AM15" i="1"/>
  <c r="AN15" i="1" s="1"/>
  <c r="AL15" i="1"/>
  <c r="AG15" i="1"/>
  <c r="AG20" i="1" s="1"/>
  <c r="AG22" i="1" s="1"/>
  <c r="AB15" i="1"/>
  <c r="W15" i="1"/>
  <c r="X15" i="1" s="1"/>
  <c r="Y15" i="1" s="1"/>
  <c r="S15" i="1"/>
  <c r="T15" i="1" s="1"/>
  <c r="R15" i="1"/>
  <c r="R20" i="1" s="1"/>
  <c r="R22" i="1" s="1"/>
  <c r="O15" i="1"/>
  <c r="N15" i="1"/>
  <c r="M15" i="1"/>
  <c r="M20" i="1" s="1"/>
  <c r="M22" i="1" s="1"/>
  <c r="H15" i="1"/>
  <c r="C15" i="1"/>
  <c r="C20" i="1" s="1"/>
  <c r="C22" i="1" s="1"/>
  <c r="AR14" i="1"/>
  <c r="AS14" i="1" s="1"/>
  <c r="AQ14" i="1"/>
  <c r="AP14" i="1"/>
  <c r="AN14" i="1"/>
  <c r="AM14" i="1"/>
  <c r="AH14" i="1"/>
  <c r="AI14" i="1" s="1"/>
  <c r="AD14" i="1"/>
  <c r="AC14" i="1"/>
  <c r="X14" i="1"/>
  <c r="Y14" i="1" s="1"/>
  <c r="S14" i="1"/>
  <c r="T14" i="1" s="1"/>
  <c r="N14" i="1"/>
  <c r="O14" i="1" s="1"/>
  <c r="I14" i="1"/>
  <c r="J14" i="1" s="1"/>
  <c r="D14" i="1"/>
  <c r="E14" i="1" s="1"/>
  <c r="AQ13" i="1"/>
  <c r="AQ70" i="1" s="1"/>
  <c r="AP13" i="1"/>
  <c r="AM13" i="1"/>
  <c r="AN13" i="1" s="1"/>
  <c r="AH13" i="1"/>
  <c r="AI13" i="1" s="1"/>
  <c r="AC13" i="1"/>
  <c r="AD13" i="1" s="1"/>
  <c r="X13" i="1"/>
  <c r="Y13" i="1" s="1"/>
  <c r="T13" i="1"/>
  <c r="S13" i="1"/>
  <c r="N13" i="1"/>
  <c r="O13" i="1" s="1"/>
  <c r="I13" i="1"/>
  <c r="J13" i="1" s="1"/>
  <c r="D13" i="1"/>
  <c r="E13" i="1" s="1"/>
  <c r="A3" i="1"/>
  <c r="A2" i="1"/>
  <c r="AM58" i="1" l="1"/>
  <c r="AN58" i="1" s="1"/>
  <c r="X60" i="1"/>
  <c r="Y60" i="1" s="1"/>
  <c r="AH58" i="1"/>
  <c r="AI58" i="1" s="1"/>
  <c r="AQ61" i="1"/>
  <c r="AM60" i="1"/>
  <c r="AQ58" i="1"/>
  <c r="AQ59" i="1"/>
  <c r="AH62" i="1"/>
  <c r="AI62" i="1" s="1"/>
  <c r="I61" i="1"/>
  <c r="J61" i="1" s="1"/>
  <c r="AM61" i="1"/>
  <c r="AN61" i="1" s="1"/>
  <c r="AF77" i="1"/>
  <c r="AH77" i="1" s="1"/>
  <c r="AI77" i="1" s="1"/>
  <c r="AF76" i="1"/>
  <c r="AH76" i="1" s="1"/>
  <c r="AI76" i="1" s="1"/>
  <c r="AH74" i="1"/>
  <c r="AI74" i="1" s="1"/>
  <c r="M27" i="1"/>
  <c r="M30" i="1" s="1"/>
  <c r="M24" i="1"/>
  <c r="M26" i="1"/>
  <c r="AP61" i="1"/>
  <c r="V26" i="1"/>
  <c r="X22" i="1"/>
  <c r="Y22" i="1" s="1"/>
  <c r="V24" i="1"/>
  <c r="AF24" i="1"/>
  <c r="AH22" i="1"/>
  <c r="AI22" i="1" s="1"/>
  <c r="AF27" i="1"/>
  <c r="AF26" i="1"/>
  <c r="AM22" i="1"/>
  <c r="AN22" i="1" s="1"/>
  <c r="AK24" i="1"/>
  <c r="AN24" i="1" s="1"/>
  <c r="AK26" i="1"/>
  <c r="AN26" i="1" s="1"/>
  <c r="AR66" i="1"/>
  <c r="AS66" i="1" s="1"/>
  <c r="Q70" i="1"/>
  <c r="S70" i="1" s="1"/>
  <c r="T70" i="1" s="1"/>
  <c r="AA22" i="1"/>
  <c r="C27" i="1"/>
  <c r="C30" i="1" s="1"/>
  <c r="C24" i="1"/>
  <c r="C26" i="1"/>
  <c r="AL24" i="1"/>
  <c r="AL26" i="1"/>
  <c r="AL27" i="1"/>
  <c r="AL30" i="1" s="1"/>
  <c r="AP22" i="1"/>
  <c r="AK27" i="1"/>
  <c r="AC15" i="1"/>
  <c r="AD15" i="1" s="1"/>
  <c r="AB20" i="1"/>
  <c r="AB22" i="1" s="1"/>
  <c r="I22" i="1"/>
  <c r="J22" i="1" s="1"/>
  <c r="G27" i="1"/>
  <c r="G24" i="1"/>
  <c r="G26" i="1"/>
  <c r="I15" i="1"/>
  <c r="J15" i="1" s="1"/>
  <c r="H20" i="1"/>
  <c r="H22" i="1" s="1"/>
  <c r="D20" i="1"/>
  <c r="E20" i="1" s="1"/>
  <c r="AG24" i="1"/>
  <c r="AG26" i="1"/>
  <c r="AG27" i="1"/>
  <c r="AG30" i="1" s="1"/>
  <c r="AP74" i="1"/>
  <c r="L77" i="1"/>
  <c r="N77" i="1" s="1"/>
  <c r="O77" i="1" s="1"/>
  <c r="L76" i="1"/>
  <c r="N76" i="1" s="1"/>
  <c r="O76" i="1" s="1"/>
  <c r="N74" i="1"/>
  <c r="O74" i="1" s="1"/>
  <c r="AR15" i="1"/>
  <c r="AS15" i="1" s="1"/>
  <c r="R24" i="1"/>
  <c r="R26" i="1"/>
  <c r="R27" i="1"/>
  <c r="R30" i="1" s="1"/>
  <c r="AQ62" i="1"/>
  <c r="S20" i="1"/>
  <c r="T20" i="1" s="1"/>
  <c r="V27" i="1"/>
  <c r="N20" i="1"/>
  <c r="O20" i="1" s="1"/>
  <c r="L22" i="1"/>
  <c r="D22" i="1"/>
  <c r="E22" i="1" s="1"/>
  <c r="B27" i="1"/>
  <c r="B24" i="1"/>
  <c r="AK70" i="1"/>
  <c r="AM70" i="1" s="1"/>
  <c r="AN70" i="1" s="1"/>
  <c r="AM67" i="1"/>
  <c r="AN67" i="1" s="1"/>
  <c r="Q24" i="1"/>
  <c r="T24" i="1" s="1"/>
  <c r="Q26" i="1"/>
  <c r="S22" i="1"/>
  <c r="T22" i="1" s="1"/>
  <c r="Q27" i="1"/>
  <c r="AP24" i="1"/>
  <c r="G69" i="1"/>
  <c r="J69" i="1" s="1"/>
  <c r="AA69" i="1"/>
  <c r="AD69" i="1" s="1"/>
  <c r="AP58" i="1"/>
  <c r="AP59" i="1"/>
  <c r="W20" i="1"/>
  <c r="W22" i="1" s="1"/>
  <c r="D15" i="1"/>
  <c r="E15" i="1" s="1"/>
  <c r="AQ15" i="1"/>
  <c r="I20" i="1"/>
  <c r="J20" i="1" s="1"/>
  <c r="X20" i="1"/>
  <c r="Y20" i="1" s="1"/>
  <c r="AM20" i="1"/>
  <c r="AN20" i="1" s="1"/>
  <c r="D61" i="1"/>
  <c r="E61" i="1" s="1"/>
  <c r="I66" i="1"/>
  <c r="J66" i="1" s="1"/>
  <c r="AC66" i="1"/>
  <c r="AD66" i="1" s="1"/>
  <c r="AP67" i="1"/>
  <c r="AR67" i="1" s="1"/>
  <c r="AS67" i="1" s="1"/>
  <c r="N78" i="1"/>
  <c r="O78" i="1" s="1"/>
  <c r="AR13" i="1"/>
  <c r="AS13" i="1" s="1"/>
  <c r="D67" i="1"/>
  <c r="E67" i="1" s="1"/>
  <c r="X67" i="1"/>
  <c r="Y67" i="1" s="1"/>
  <c r="L69" i="1"/>
  <c r="O69" i="1" s="1"/>
  <c r="AF69" i="1"/>
  <c r="AI69" i="1" s="1"/>
  <c r="G70" i="1"/>
  <c r="I70" i="1" s="1"/>
  <c r="J70" i="1" s="1"/>
  <c r="V70" i="1"/>
  <c r="X70" i="1" s="1"/>
  <c r="Y70" i="1" s="1"/>
  <c r="S74" i="1"/>
  <c r="T74" i="1" s="1"/>
  <c r="AP75" i="1"/>
  <c r="AA76" i="1"/>
  <c r="AC76" i="1" s="1"/>
  <c r="AD76" i="1" s="1"/>
  <c r="AP77" i="1"/>
  <c r="AR77" i="1" s="1"/>
  <c r="AS77" i="1" s="1"/>
  <c r="AQ75" i="1"/>
  <c r="AQ76" i="1" s="1"/>
  <c r="AQ20" i="1"/>
  <c r="AQ22" i="1" s="1"/>
  <c r="AP51" i="1"/>
  <c r="AR51" i="1" s="1"/>
  <c r="AS51" i="1" s="1"/>
  <c r="N66" i="1"/>
  <c r="O66" i="1" s="1"/>
  <c r="AP68" i="1"/>
  <c r="AR68" i="1" s="1"/>
  <c r="AS68" i="1" s="1"/>
  <c r="AP71" i="1"/>
  <c r="AR71" i="1" s="1"/>
  <c r="AS71" i="1" s="1"/>
  <c r="AP62" i="1"/>
  <c r="AC67" i="1"/>
  <c r="AD67" i="1" s="1"/>
  <c r="Q69" i="1"/>
  <c r="T69" i="1" s="1"/>
  <c r="AK69" i="1"/>
  <c r="AN69" i="1" s="1"/>
  <c r="D74" i="1"/>
  <c r="E74" i="1" s="1"/>
  <c r="L71" i="1"/>
  <c r="N71" i="1" s="1"/>
  <c r="O71" i="1" s="1"/>
  <c r="B76" i="1"/>
  <c r="D76" i="1" s="1"/>
  <c r="E76" i="1" s="1"/>
  <c r="Q76" i="1"/>
  <c r="S76" i="1" s="1"/>
  <c r="T76" i="1" s="1"/>
  <c r="AH15" i="1"/>
  <c r="AI15" i="1" s="1"/>
  <c r="AR25" i="1"/>
  <c r="AS25" i="1" s="1"/>
  <c r="AR61" i="1" l="1"/>
  <c r="AS61" i="1" s="1"/>
  <c r="AR59" i="1"/>
  <c r="AS59" i="1" s="1"/>
  <c r="AR58" i="1"/>
  <c r="AS58" i="1" s="1"/>
  <c r="AQ27" i="1"/>
  <c r="AQ24" i="1"/>
  <c r="AQ26" i="1"/>
  <c r="B30" i="1"/>
  <c r="D27" i="1"/>
  <c r="E27" i="1" s="1"/>
  <c r="G30" i="1"/>
  <c r="I27" i="1"/>
  <c r="J27" i="1" s="1"/>
  <c r="C31" i="1"/>
  <c r="C33" i="1"/>
  <c r="C34" i="1" s="1"/>
  <c r="AI24" i="1"/>
  <c r="L27" i="1"/>
  <c r="L24" i="1"/>
  <c r="O24" i="1" s="1"/>
  <c r="N22" i="1"/>
  <c r="O22" i="1" s="1"/>
  <c r="L26" i="1"/>
  <c r="O26" i="1" s="1"/>
  <c r="AR74" i="1"/>
  <c r="AS74" i="1" s="1"/>
  <c r="AP76" i="1"/>
  <c r="AR76" i="1" s="1"/>
  <c r="AS76" i="1" s="1"/>
  <c r="AB27" i="1"/>
  <c r="AB30" i="1" s="1"/>
  <c r="AB26" i="1"/>
  <c r="AB24" i="1"/>
  <c r="AA27" i="1"/>
  <c r="AA24" i="1"/>
  <c r="AC22" i="1"/>
  <c r="AD22" i="1" s="1"/>
  <c r="AA26" i="1"/>
  <c r="AD26" i="1" s="1"/>
  <c r="Y24" i="1"/>
  <c r="AG31" i="1"/>
  <c r="AG33" i="1"/>
  <c r="AG34" i="1" s="1"/>
  <c r="AC20" i="1"/>
  <c r="AD20" i="1" s="1"/>
  <c r="AR75" i="1"/>
  <c r="AS75" i="1" s="1"/>
  <c r="AS24" i="1"/>
  <c r="V30" i="1"/>
  <c r="X27" i="1"/>
  <c r="Y27" i="1" s="1"/>
  <c r="AP70" i="1"/>
  <c r="AR70" i="1" s="1"/>
  <c r="AS70" i="1" s="1"/>
  <c r="AP27" i="1"/>
  <c r="AR22" i="1"/>
  <c r="AS22" i="1" s="1"/>
  <c r="AP69" i="1"/>
  <c r="AS69" i="1" s="1"/>
  <c r="AR62" i="1"/>
  <c r="AS62" i="1" s="1"/>
  <c r="T26" i="1"/>
  <c r="R33" i="1"/>
  <c r="R34" i="1" s="1"/>
  <c r="R31" i="1"/>
  <c r="H27" i="1"/>
  <c r="H30" i="1" s="1"/>
  <c r="H26" i="1"/>
  <c r="H24" i="1"/>
  <c r="J24" i="1" s="1"/>
  <c r="AR20" i="1"/>
  <c r="AS20" i="1" s="1"/>
  <c r="Q30" i="1"/>
  <c r="S27" i="1"/>
  <c r="AL33" i="1"/>
  <c r="AL34" i="1" s="1"/>
  <c r="AL31" i="1"/>
  <c r="M31" i="1"/>
  <c r="M33" i="1"/>
  <c r="M34" i="1" s="1"/>
  <c r="AP26" i="1"/>
  <c r="AS26" i="1" s="1"/>
  <c r="AK30" i="1"/>
  <c r="AM27" i="1"/>
  <c r="AN27" i="1" s="1"/>
  <c r="J26" i="1"/>
  <c r="AI26" i="1"/>
  <c r="W27" i="1"/>
  <c r="W30" i="1" s="1"/>
  <c r="W24" i="1"/>
  <c r="W26" i="1"/>
  <c r="Y26" i="1" s="1"/>
  <c r="E24" i="1"/>
  <c r="AF30" i="1"/>
  <c r="AH27" i="1"/>
  <c r="AI27" i="1" s="1"/>
  <c r="L30" i="1" l="1"/>
  <c r="N27" i="1"/>
  <c r="O27" i="1" s="1"/>
  <c r="AP33" i="1"/>
  <c r="AR27" i="1"/>
  <c r="AS27" i="1" s="1"/>
  <c r="AP30" i="1"/>
  <c r="S30" i="1"/>
  <c r="T30" i="1" s="1"/>
  <c r="Q33" i="1"/>
  <c r="Q31" i="1"/>
  <c r="T31" i="1" s="1"/>
  <c r="AD24" i="1"/>
  <c r="W31" i="1"/>
  <c r="W33" i="1"/>
  <c r="W34" i="1" s="1"/>
  <c r="AC27" i="1"/>
  <c r="AD27" i="1" s="1"/>
  <c r="AA30" i="1"/>
  <c r="X30" i="1"/>
  <c r="Y30" i="1" s="1"/>
  <c r="V33" i="1"/>
  <c r="V31" i="1"/>
  <c r="I30" i="1"/>
  <c r="J30" i="1" s="1"/>
  <c r="G33" i="1"/>
  <c r="G31" i="1"/>
  <c r="J31" i="1" s="1"/>
  <c r="H33" i="1"/>
  <c r="H34" i="1" s="1"/>
  <c r="H31" i="1"/>
  <c r="AB31" i="1"/>
  <c r="AB33" i="1"/>
  <c r="AB34" i="1" s="1"/>
  <c r="AM30" i="1"/>
  <c r="AN30" i="1" s="1"/>
  <c r="AK33" i="1"/>
  <c r="AK31" i="1"/>
  <c r="AN31" i="1" s="1"/>
  <c r="D30" i="1"/>
  <c r="E30" i="1" s="1"/>
  <c r="B31" i="1"/>
  <c r="E31" i="1" s="1"/>
  <c r="B33" i="1"/>
  <c r="AF31" i="1"/>
  <c r="AI31" i="1" s="1"/>
  <c r="AH30" i="1"/>
  <c r="AI30" i="1" s="1"/>
  <c r="AF33" i="1"/>
  <c r="AQ30" i="1"/>
  <c r="AQ31" i="1" s="1"/>
  <c r="AQ33" i="1"/>
  <c r="AQ34" i="1" s="1"/>
  <c r="AF34" i="1" l="1"/>
  <c r="AI34" i="1" s="1"/>
  <c r="AH33" i="1"/>
  <c r="AI33" i="1" s="1"/>
  <c r="S33" i="1"/>
  <c r="T33" i="1" s="1"/>
  <c r="Q34" i="1"/>
  <c r="T34" i="1" s="1"/>
  <c r="I33" i="1"/>
  <c r="J33" i="1" s="1"/>
  <c r="G34" i="1"/>
  <c r="J34" i="1" s="1"/>
  <c r="L33" i="1"/>
  <c r="L31" i="1"/>
  <c r="O31" i="1" s="1"/>
  <c r="N30" i="1"/>
  <c r="O30" i="1" s="1"/>
  <c r="D33" i="1"/>
  <c r="E33" i="1" s="1"/>
  <c r="B34" i="1"/>
  <c r="E34" i="1" s="1"/>
  <c r="AP31" i="1"/>
  <c r="AS31" i="1" s="1"/>
  <c r="AR30" i="1"/>
  <c r="AS30" i="1" s="1"/>
  <c r="Y31" i="1"/>
  <c r="AA33" i="1"/>
  <c r="AA31" i="1"/>
  <c r="AD31" i="1" s="1"/>
  <c r="AC30" i="1"/>
  <c r="AD30" i="1" s="1"/>
  <c r="X33" i="1"/>
  <c r="Y33" i="1" s="1"/>
  <c r="V34" i="1"/>
  <c r="Y34" i="1" s="1"/>
  <c r="AP34" i="1"/>
  <c r="AS34" i="1" s="1"/>
  <c r="AR33" i="1"/>
  <c r="AS33" i="1" s="1"/>
  <c r="AM33" i="1"/>
  <c r="AN33" i="1" s="1"/>
  <c r="AK34" i="1"/>
  <c r="AN34" i="1" s="1"/>
  <c r="L34" i="1" l="1"/>
  <c r="O34" i="1" s="1"/>
  <c r="N33" i="1"/>
  <c r="O33" i="1" s="1"/>
  <c r="AA34" i="1"/>
  <c r="AD34" i="1" s="1"/>
  <c r="AC33" i="1"/>
  <c r="AD33" i="1" s="1"/>
</calcChain>
</file>

<file path=xl/sharedStrings.xml><?xml version="1.0" encoding="utf-8"?>
<sst xmlns="http://schemas.openxmlformats.org/spreadsheetml/2006/main" count="140" uniqueCount="84">
  <si>
    <t>REGION X</t>
  </si>
  <si>
    <t xml:space="preserve"> </t>
  </si>
  <si>
    <t>(In Thousand)</t>
  </si>
  <si>
    <t>BUSECO</t>
  </si>
  <si>
    <t>CAMELCO</t>
  </si>
  <si>
    <t>FIBECO</t>
  </si>
  <si>
    <t>LANECO</t>
  </si>
  <si>
    <t>MOELCI I</t>
  </si>
  <si>
    <t>MOELCI II</t>
  </si>
  <si>
    <t>MORESCO I</t>
  </si>
  <si>
    <t>MORESCO II</t>
  </si>
  <si>
    <t>T O T A L</t>
  </si>
  <si>
    <t>Inc. / (Dec.)</t>
  </si>
  <si>
    <t>June</t>
  </si>
  <si>
    <t>Amount</t>
  </si>
  <si>
    <t>Percent</t>
  </si>
  <si>
    <t>STATEMENT OF OPERATIONS</t>
  </si>
  <si>
    <t xml:space="preserve">  Total Bills</t>
  </si>
  <si>
    <t xml:space="preserve">  Less:  RFSC</t>
  </si>
  <si>
    <t xml:space="preserve">            Universal Charge/FIT-All</t>
  </si>
  <si>
    <t xml:space="preserve">            FIT-All</t>
  </si>
  <si>
    <t xml:space="preserve">            Value Added Tax</t>
  </si>
  <si>
    <t xml:space="preserve">         Other Taxes</t>
  </si>
  <si>
    <t xml:space="preserve">         Others </t>
  </si>
  <si>
    <t xml:space="preserve">  Net Operating Revenue</t>
  </si>
  <si>
    <t xml:space="preserve">  Add:  Other Revenue</t>
  </si>
  <si>
    <t xml:space="preserve">  Total </t>
  </si>
  <si>
    <t xml:space="preserve">  Power Cost</t>
  </si>
  <si>
    <t xml:space="preserve">  %</t>
  </si>
  <si>
    <t xml:space="preserve">  Non-Power Cost</t>
  </si>
  <si>
    <t xml:space="preserve">  Operating Margin (Loss)</t>
  </si>
  <si>
    <t xml:space="preserve">  Depreciation Expenses</t>
  </si>
  <si>
    <t xml:space="preserve">  Interest Expenses</t>
  </si>
  <si>
    <t xml:space="preserve">  Net Operating Margin</t>
  </si>
  <si>
    <t xml:space="preserve">  Other Expenses</t>
  </si>
  <si>
    <t xml:space="preserve">  Net Margin (Loss)</t>
  </si>
  <si>
    <t>FINANCIAL DATA</t>
  </si>
  <si>
    <t xml:space="preserve">  Cash-General Fund</t>
  </si>
  <si>
    <t xml:space="preserve">  Sinking Fund-Loan Fund</t>
  </si>
  <si>
    <t xml:space="preserve">  Sinking Fund-RF/RFSC</t>
  </si>
  <si>
    <t xml:space="preserve">  A/R - Energy Sales</t>
  </si>
  <si>
    <t xml:space="preserve">            Energy</t>
  </si>
  <si>
    <t xml:space="preserve">            RFSC</t>
  </si>
  <si>
    <t xml:space="preserve">            UC</t>
  </si>
  <si>
    <t xml:space="preserve">            VAT</t>
  </si>
  <si>
    <t xml:space="preserve">            FRANCHISE, BUSINESS, RPT &amp; OTHER TAXES</t>
  </si>
  <si>
    <t xml:space="preserve">    Amount</t>
  </si>
  <si>
    <t xml:space="preserve">    No. of Month's Sales</t>
  </si>
  <si>
    <t xml:space="preserve">  A/P - Power</t>
  </si>
  <si>
    <t xml:space="preserve">    No. of Month's Purchases</t>
  </si>
  <si>
    <t xml:space="preserve">  Ave. Monthly Power Payments</t>
  </si>
  <si>
    <t xml:space="preserve">  Advances to Officers &amp; Employees</t>
  </si>
  <si>
    <t xml:space="preserve">  Remittance to PSALM</t>
  </si>
  <si>
    <t xml:space="preserve">  Reinvestment Fund/RFSC</t>
  </si>
  <si>
    <t xml:space="preserve">  NEA Loan </t>
  </si>
  <si>
    <t xml:space="preserve">       Amount Due</t>
  </si>
  <si>
    <t xml:space="preserve">       Payment</t>
  </si>
  <si>
    <t xml:space="preserve">       No. of Quarters (Advance)/Arrears</t>
  </si>
  <si>
    <t xml:space="preserve">       Loan Amort. (Advance)/Arrears</t>
  </si>
  <si>
    <t xml:space="preserve">  Outstanding Loan</t>
  </si>
  <si>
    <t>STATISTICAL DATA</t>
  </si>
  <si>
    <t xml:space="preserve">  MWH Generated/Purchased</t>
  </si>
  <si>
    <t xml:space="preserve">  MWH Sales</t>
  </si>
  <si>
    <t xml:space="preserve">  MWH Coop Consumption</t>
  </si>
  <si>
    <t xml:space="preserve">  Systems Loss </t>
  </si>
  <si>
    <t xml:space="preserve">  Average Systems Rate (P)</t>
  </si>
  <si>
    <t xml:space="preserve">  Average Power Cost (P)</t>
  </si>
  <si>
    <t xml:space="preserve">  Average Collection Period</t>
  </si>
  <si>
    <t xml:space="preserve">  Number of Consumers</t>
  </si>
  <si>
    <t xml:space="preserve">  Number of Employees-Actual</t>
  </si>
  <si>
    <t xml:space="preserve">  No. of Consumers per Employee</t>
  </si>
  <si>
    <t xml:space="preserve">  Non-Power Cost/Consumer</t>
  </si>
  <si>
    <t xml:space="preserve">  Peak Load</t>
  </si>
  <si>
    <t xml:space="preserve">  2022 Perf. Assessment Rating/Class</t>
  </si>
  <si>
    <t>AAA - Mega Large</t>
  </si>
  <si>
    <t>A - Large</t>
  </si>
  <si>
    <t>A - Mega Large</t>
  </si>
  <si>
    <t>B - Extra Large</t>
  </si>
  <si>
    <t>++++++++++++++++++++++++++</t>
  </si>
  <si>
    <t>+++++++++++++++++</t>
  </si>
  <si>
    <t>………………………………………………………………………………………………………………………………………………………………………</t>
  </si>
  <si>
    <t>.</t>
  </si>
  <si>
    <t xml:space="preserve">  Average Collection Efficiency (%)*</t>
  </si>
  <si>
    <t>*Average Collection Efficiency Includes outstanding power bills of member-consumer-owners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</si>
</sst>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(* #,##0_);_(* \(#,##0\);_(* &quot;-&quot;??_);_(@_)"/>
    <numFmt numFmtId="165" formatCode="0_)"/>
    <numFmt numFmtId="166" formatCode="0.00_)"/>
  </numFmts>
  <fonts count="6" x14ac:knownFonts="1"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/>
    <xf numFmtId="0" fontId="2" fillId="0" borderId="0" xfId="0" applyFont="1" applyAlignment="1">
      <alignment horizontal="center"/>
    </xf>
    <xf numFmtId="3" fontId="2" fillId="0" borderId="0" xfId="0" applyNumberFormat="1" applyFont="1"/>
    <xf numFmtId="164" fontId="2" fillId="0" borderId="0" xfId="0" applyNumberFormat="1" applyFont="1" applyAlignment="1">
      <alignment horizontal="left"/>
    </xf>
    <xf numFmtId="164" fontId="2" fillId="0" borderId="0" xfId="1" applyNumberFormat="1" applyFont="1" applyFill="1"/>
    <xf numFmtId="164" fontId="2" fillId="0" borderId="0" xfId="0" applyNumberFormat="1" applyFont="1"/>
    <xf numFmtId="164" fontId="2" fillId="0" borderId="0" xfId="0" applyNumberFormat="1" applyFont="1" applyAlignment="1">
      <alignment horizontal="left" vertical="center" indent="1"/>
    </xf>
    <xf numFmtId="43" fontId="2" fillId="0" borderId="0" xfId="1" applyFont="1" applyFill="1"/>
    <xf numFmtId="165" fontId="2" fillId="0" borderId="0" xfId="0" applyNumberFormat="1" applyFont="1"/>
    <xf numFmtId="43" fontId="2" fillId="0" borderId="0" xfId="1" applyFont="1" applyFill="1" applyAlignment="1">
      <alignment horizontal="left"/>
    </xf>
    <xf numFmtId="166" fontId="2" fillId="0" borderId="0" xfId="0" applyNumberFormat="1" applyFont="1"/>
    <xf numFmtId="164" fontId="2" fillId="0" borderId="0" xfId="1" applyNumberFormat="1" applyFont="1" applyFill="1" applyAlignment="1">
      <alignment horizontal="right"/>
    </xf>
    <xf numFmtId="0" fontId="5" fillId="0" borderId="0" xfId="0" applyFont="1" applyAlignment="1">
      <alignment horizontal="left"/>
    </xf>
    <xf numFmtId="43" fontId="2" fillId="0" borderId="0" xfId="1" applyFont="1" applyFill="1" applyAlignment="1">
      <alignment horizontal="right"/>
    </xf>
    <xf numFmtId="164" fontId="5" fillId="0" borderId="0" xfId="0" applyNumberFormat="1" applyFont="1" applyAlignment="1">
      <alignment horizontal="left"/>
    </xf>
    <xf numFmtId="1" fontId="2" fillId="0" borderId="0" xfId="0" applyNumberFormat="1" applyFont="1"/>
    <xf numFmtId="2" fontId="2" fillId="0" borderId="0" xfId="0" applyNumberFormat="1" applyFont="1"/>
    <xf numFmtId="164" fontId="2" fillId="0" borderId="0" xfId="1" quotePrefix="1" applyNumberFormat="1" applyFont="1" applyFill="1"/>
    <xf numFmtId="43" fontId="2" fillId="0" borderId="0" xfId="1" applyFont="1" applyFill="1" applyAlignment="1">
      <alignment horizontal="center"/>
    </xf>
    <xf numFmtId="0" fontId="2" fillId="0" borderId="0" xfId="0" quotePrefix="1" applyFont="1"/>
    <xf numFmtId="43" fontId="2" fillId="0" borderId="0" xfId="1" applyNumberFormat="1" applyFont="1" applyFill="1"/>
    <xf numFmtId="0" fontId="1" fillId="0" borderId="0" xfId="0" applyFont="1" applyAlignment="1">
      <alignment horizontal="center"/>
    </xf>
    <xf numFmtId="43" fontId="2" fillId="0" borderId="0" xfId="1" applyFont="1" applyFill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SEPTEMBER%20with%20adjustment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01\abi\Balance%20Sheet\2009%20Balance%20Sheet\DEC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cd-guerrerooa\ABI\Financial%20Profile\2014%20Financial%20Profile\MARCH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Admin\Documents\COB%20Evaluation\Financial%20Profile\2023\Q2\Consolidated%20Financial%20Profile%20as%20of%20June%2030,%202023%20fas%20ver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y%20Drive\ALL%20FILES\AAA\USB%201\MARCH%202020%20FILES%20(KPS%20&amp;%20FP)\TREASURY\2023\EC%20Financial%20Profile%20063023_MCSO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AAA\USB%201\MARCH%202020%20FILES%20(KPS%20&amp;%20FP)\TREASURY\2022\EC%20Outstanding_June2022_MCSO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My%20Drive\USB%202\USB%201\MARCH%202020%20FILES%20(KPS%20&amp;%20FP)\TREASURY\MCSO-EC%20FINANCIAL%20PROFILE_063021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cuments\COB%20Evaluation\Financial%20Profile\2023\Q2\Consolidated%20Financial%20Profile%20as%20of%20June%2030,%202023%20as%20of%20Nov%2030,%20202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afileserver\ECFMSS\Users\ombrogbvjr\Downloads\March%202019%20Financial%20Profi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s PROFITABILITY bos (outlook)"/>
      <sheetName val="Debt Service Ratio revised"/>
      <sheetName val="WORKING CAPITAL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REG6"/>
      <sheetName val="REG7"/>
      <sheetName val="REG8"/>
      <sheetName val="TOTAL VISAYAS"/>
      <sheetName val="REG9"/>
      <sheetName val="ARMM"/>
      <sheetName val="REG10"/>
      <sheetName val="CARAGA"/>
      <sheetName val="REG11"/>
      <sheetName val="REG12"/>
      <sheetName val="TOTAL MINDANAO"/>
      <sheetName val="SUMMARY ok"/>
      <sheetName val="executive summ ok"/>
      <sheetName val="ECs PROFITABILITY ok"/>
      <sheetName val="RESULTS OF OPERATIONS front) ok"/>
      <sheetName val="RESULTS OF OPERATIONS PER REGok"/>
      <sheetName val="TOP GROSSER OK"/>
      <sheetName val="TOP GAINERS OK"/>
      <sheetName val="TOP LOSERS OK"/>
      <sheetName val="TOP NO. OF CONSUMERS OK"/>
      <sheetName val="main"/>
      <sheetName val="main (2)"/>
      <sheetName val="main (3)"/>
      <sheetName val="Sheet1"/>
      <sheetName val="KPI"/>
      <sheetName val="Parameters"/>
    </sheetNames>
    <sheetDataSet>
      <sheetData sheetId="0" refreshError="1"/>
      <sheetData sheetId="1" refreshError="1">
        <row r="9">
          <cell r="B9" t="str">
            <v>INEC</v>
          </cell>
          <cell r="D9">
            <v>11960</v>
          </cell>
        </row>
        <row r="10">
          <cell r="B10" t="str">
            <v>ISECO</v>
          </cell>
          <cell r="D10">
            <v>97863.651599999983</v>
          </cell>
        </row>
        <row r="11">
          <cell r="B11" t="str">
            <v>LUELCO</v>
          </cell>
          <cell r="D11">
            <v>62594.862399999984</v>
          </cell>
        </row>
        <row r="12">
          <cell r="B12" t="str">
            <v>CENPELCO</v>
          </cell>
          <cell r="D12">
            <v>137720</v>
          </cell>
        </row>
        <row r="13">
          <cell r="B13" t="str">
            <v>PANELCO I</v>
          </cell>
          <cell r="D13">
            <v>16160.77919999999</v>
          </cell>
        </row>
        <row r="14">
          <cell r="B14" t="str">
            <v>PANELCO III</v>
          </cell>
          <cell r="D14">
            <v>146571.098</v>
          </cell>
        </row>
        <row r="15">
          <cell r="B15" t="str">
            <v>REGION I</v>
          </cell>
        </row>
        <row r="16">
          <cell r="B16" t="str">
            <v>ABRECO</v>
          </cell>
          <cell r="D16">
            <v>-52075.851599999995</v>
          </cell>
        </row>
        <row r="17">
          <cell r="B17" t="str">
            <v>BENECO</v>
          </cell>
          <cell r="D17">
            <v>7712.4835000000894</v>
          </cell>
        </row>
        <row r="18">
          <cell r="B18" t="str">
            <v>MOPRECO</v>
          </cell>
          <cell r="D18">
            <v>5622.4952000000048</v>
          </cell>
        </row>
        <row r="19">
          <cell r="B19" t="str">
            <v>IFELCO</v>
          </cell>
          <cell r="D19">
            <v>4763</v>
          </cell>
        </row>
        <row r="20">
          <cell r="B20" t="str">
            <v>KAELCO</v>
          </cell>
          <cell r="D20">
            <v>23902.310499999992</v>
          </cell>
        </row>
        <row r="21">
          <cell r="B21" t="str">
            <v>CAR</v>
          </cell>
        </row>
        <row r="22">
          <cell r="B22" t="str">
            <v>BATANELCO</v>
          </cell>
          <cell r="D22">
            <v>3423</v>
          </cell>
        </row>
        <row r="23">
          <cell r="B23" t="str">
            <v>CAGELCO I</v>
          </cell>
          <cell r="D23">
            <v>82509</v>
          </cell>
        </row>
        <row r="24">
          <cell r="B24" t="str">
            <v>CAGELCO II</v>
          </cell>
          <cell r="D24">
            <v>33459.601459200028</v>
          </cell>
        </row>
        <row r="25">
          <cell r="B25" t="str">
            <v>ISELCO I</v>
          </cell>
          <cell r="D25">
            <v>251665.51429209998</v>
          </cell>
        </row>
        <row r="26">
          <cell r="B26" t="str">
            <v>ISELCO II</v>
          </cell>
          <cell r="D26">
            <v>65080</v>
          </cell>
        </row>
        <row r="27">
          <cell r="B27" t="str">
            <v>NUVELCO</v>
          </cell>
          <cell r="D27">
            <v>0</v>
          </cell>
        </row>
        <row r="28">
          <cell r="B28" t="str">
            <v>QUIRELCO</v>
          </cell>
          <cell r="D28">
            <v>10771</v>
          </cell>
        </row>
        <row r="29">
          <cell r="B29" t="str">
            <v>REGION II</v>
          </cell>
        </row>
        <row r="30">
          <cell r="B30" t="str">
            <v>AURELCO</v>
          </cell>
          <cell r="D30">
            <v>26509</v>
          </cell>
        </row>
        <row r="31">
          <cell r="B31" t="str">
            <v>PENELCO</v>
          </cell>
          <cell r="D31">
            <v>122966</v>
          </cell>
        </row>
        <row r="32">
          <cell r="B32" t="str">
            <v>NEECO I</v>
          </cell>
          <cell r="D32">
            <v>114800.17079999996</v>
          </cell>
        </row>
        <row r="33">
          <cell r="B33" t="str">
            <v>NEECO II - Area I</v>
          </cell>
          <cell r="D33">
            <v>42601</v>
          </cell>
        </row>
        <row r="34">
          <cell r="B34" t="str">
            <v>NEECO II - Area II</v>
          </cell>
          <cell r="D34">
            <v>62162</v>
          </cell>
        </row>
        <row r="35">
          <cell r="B35" t="str">
            <v>PELCO I</v>
          </cell>
          <cell r="D35">
            <v>151111</v>
          </cell>
        </row>
        <row r="36">
          <cell r="B36" t="str">
            <v>PELCO II</v>
          </cell>
          <cell r="D36">
            <v>111100.16669999994</v>
          </cell>
        </row>
        <row r="37">
          <cell r="B37" t="str">
            <v>PELCO III</v>
          </cell>
          <cell r="D37">
            <v>-27459</v>
          </cell>
        </row>
        <row r="38">
          <cell r="B38" t="str">
            <v>PRESCO</v>
          </cell>
          <cell r="D38">
            <v>13662</v>
          </cell>
        </row>
        <row r="39">
          <cell r="B39" t="str">
            <v>SAJELCO</v>
          </cell>
          <cell r="D39">
            <v>20116.282799999986</v>
          </cell>
        </row>
        <row r="40">
          <cell r="B40" t="str">
            <v>TARELCO I</v>
          </cell>
          <cell r="D40">
            <v>119125</v>
          </cell>
        </row>
        <row r="41">
          <cell r="B41" t="str">
            <v>TARELCO II</v>
          </cell>
          <cell r="D41">
            <v>61077</v>
          </cell>
        </row>
        <row r="42">
          <cell r="B42" t="str">
            <v>ZAMECO I</v>
          </cell>
          <cell r="D42">
            <v>56876</v>
          </cell>
        </row>
        <row r="43">
          <cell r="B43" t="str">
            <v>ZAMECO II</v>
          </cell>
          <cell r="D43">
            <v>35227.535200000042</v>
          </cell>
        </row>
        <row r="44">
          <cell r="B44" t="str">
            <v>REGION III</v>
          </cell>
        </row>
        <row r="45">
          <cell r="B45" t="str">
            <v>BATELEC I</v>
          </cell>
          <cell r="D45">
            <v>233601</v>
          </cell>
        </row>
        <row r="46">
          <cell r="B46" t="str">
            <v>BATELEC II</v>
          </cell>
          <cell r="D46">
            <v>35572</v>
          </cell>
        </row>
        <row r="47">
          <cell r="B47" t="str">
            <v>BISELCO</v>
          </cell>
          <cell r="D47">
            <v>-897</v>
          </cell>
        </row>
        <row r="48">
          <cell r="B48" t="str">
            <v>FLECO</v>
          </cell>
          <cell r="D48">
            <v>34643</v>
          </cell>
        </row>
        <row r="49">
          <cell r="B49" t="str">
            <v>LUBELCO</v>
          </cell>
          <cell r="D49">
            <v>627</v>
          </cell>
        </row>
        <row r="50">
          <cell r="B50" t="str">
            <v>MARELCO</v>
          </cell>
          <cell r="D50">
            <v>4938</v>
          </cell>
        </row>
        <row r="51">
          <cell r="B51" t="str">
            <v>OMECO</v>
          </cell>
          <cell r="D51">
            <v>9649</v>
          </cell>
        </row>
        <row r="52">
          <cell r="B52" t="str">
            <v>ORMECO</v>
          </cell>
          <cell r="D52">
            <v>41334</v>
          </cell>
        </row>
        <row r="53">
          <cell r="B53" t="str">
            <v>PALECO</v>
          </cell>
          <cell r="D53">
            <v>42669</v>
          </cell>
        </row>
        <row r="54">
          <cell r="B54" t="str">
            <v>QUEZELCO I</v>
          </cell>
          <cell r="D54">
            <v>29642.942599999951</v>
          </cell>
        </row>
        <row r="55">
          <cell r="B55" t="str">
            <v xml:space="preserve">QUEZELCO II </v>
          </cell>
          <cell r="D55">
            <v>13390</v>
          </cell>
        </row>
        <row r="56">
          <cell r="B56" t="str">
            <v>TIELCO</v>
          </cell>
          <cell r="D56">
            <v>4315</v>
          </cell>
        </row>
        <row r="57">
          <cell r="B57" t="str">
            <v>ROMELCO</v>
          </cell>
          <cell r="D57">
            <v>7089</v>
          </cell>
        </row>
        <row r="58">
          <cell r="B58" t="str">
            <v>REGION IV</v>
          </cell>
        </row>
        <row r="59">
          <cell r="B59" t="str">
            <v>ALECO</v>
          </cell>
          <cell r="D59">
            <v>0</v>
          </cell>
        </row>
        <row r="60">
          <cell r="B60" t="str">
            <v>CANORECO</v>
          </cell>
          <cell r="D60">
            <v>38582</v>
          </cell>
        </row>
        <row r="61">
          <cell r="B61" t="str">
            <v>CASURECO I</v>
          </cell>
          <cell r="D61">
            <v>371</v>
          </cell>
        </row>
        <row r="62">
          <cell r="B62" t="str">
            <v>CASURECO II</v>
          </cell>
          <cell r="D62">
            <v>99727.500100000063</v>
          </cell>
        </row>
        <row r="63">
          <cell r="B63" t="str">
            <v>CASURECO III</v>
          </cell>
          <cell r="D63">
            <v>22704</v>
          </cell>
        </row>
        <row r="64">
          <cell r="B64" t="str">
            <v>CASURECO IV</v>
          </cell>
          <cell r="D64">
            <v>14270</v>
          </cell>
        </row>
        <row r="65">
          <cell r="B65" t="str">
            <v>FICELCO</v>
          </cell>
          <cell r="D65">
            <v>-5018.0596999999834</v>
          </cell>
        </row>
        <row r="66">
          <cell r="B66" t="str">
            <v>MASELCO</v>
          </cell>
          <cell r="D66">
            <v>10504</v>
          </cell>
        </row>
        <row r="67">
          <cell r="B67" t="str">
            <v>SORECO I</v>
          </cell>
          <cell r="D67">
            <v>20179</v>
          </cell>
        </row>
        <row r="68">
          <cell r="B68" t="str">
            <v>SORECO II</v>
          </cell>
          <cell r="D68">
            <v>19637.282400000026</v>
          </cell>
        </row>
        <row r="69">
          <cell r="B69" t="str">
            <v>TISELCO</v>
          </cell>
          <cell r="D69">
            <v>11728.6014</v>
          </cell>
        </row>
        <row r="70">
          <cell r="B70" t="str">
            <v>REGION V</v>
          </cell>
        </row>
        <row r="71">
          <cell r="B71" t="str">
            <v>AKELCO</v>
          </cell>
          <cell r="D71">
            <v>68343</v>
          </cell>
        </row>
        <row r="72">
          <cell r="B72" t="str">
            <v>ANTECO</v>
          </cell>
          <cell r="D72">
            <v>45561.082599999965</v>
          </cell>
        </row>
        <row r="73">
          <cell r="B73" t="str">
            <v>CAPELCO</v>
          </cell>
          <cell r="D73">
            <v>26895.635299999965</v>
          </cell>
        </row>
        <row r="74">
          <cell r="B74" t="str">
            <v>CENECO</v>
          </cell>
          <cell r="D74">
            <v>-98770.103999999817</v>
          </cell>
        </row>
        <row r="75">
          <cell r="B75" t="str">
            <v>GUIMELCO</v>
          </cell>
          <cell r="D75">
            <v>5825.9418000000005</v>
          </cell>
        </row>
        <row r="76">
          <cell r="B76" t="str">
            <v>ILECO I</v>
          </cell>
          <cell r="D76">
            <v>54022.51640000008</v>
          </cell>
        </row>
        <row r="77">
          <cell r="B77" t="str">
            <v>ILECO II</v>
          </cell>
          <cell r="D77">
            <v>65842</v>
          </cell>
        </row>
        <row r="78">
          <cell r="B78" t="str">
            <v>ILECO III</v>
          </cell>
          <cell r="D78">
            <v>3028.3224000000046</v>
          </cell>
        </row>
        <row r="79">
          <cell r="B79" t="str">
            <v>NOCECO</v>
          </cell>
          <cell r="D79">
            <v>32519.346799999941</v>
          </cell>
        </row>
        <row r="80">
          <cell r="B80" t="str">
            <v>NONECO</v>
          </cell>
          <cell r="D80">
            <v>68861</v>
          </cell>
        </row>
        <row r="81">
          <cell r="B81" t="str">
            <v>REGION VI</v>
          </cell>
        </row>
        <row r="82">
          <cell r="B82" t="str">
            <v>BANELCO</v>
          </cell>
          <cell r="D82">
            <v>3287.0310999999929</v>
          </cell>
        </row>
        <row r="83">
          <cell r="B83" t="str">
            <v>BOHECO I</v>
          </cell>
          <cell r="D83">
            <v>44411</v>
          </cell>
        </row>
        <row r="84">
          <cell r="B84" t="str">
            <v>BOHECO II</v>
          </cell>
          <cell r="D84">
            <v>25987</v>
          </cell>
        </row>
        <row r="85">
          <cell r="B85" t="str">
            <v>CELCO</v>
          </cell>
          <cell r="D85">
            <v>-238</v>
          </cell>
        </row>
        <row r="86">
          <cell r="B86" t="str">
            <v>CEBECO I</v>
          </cell>
          <cell r="D86">
            <v>50342</v>
          </cell>
        </row>
        <row r="87">
          <cell r="B87" t="str">
            <v>CEBECO II</v>
          </cell>
          <cell r="D87">
            <v>84608</v>
          </cell>
        </row>
        <row r="88">
          <cell r="B88" t="str">
            <v>CEBECO III</v>
          </cell>
          <cell r="D88">
            <v>26670</v>
          </cell>
        </row>
        <row r="89">
          <cell r="B89" t="str">
            <v>NORECO I</v>
          </cell>
          <cell r="D89">
            <v>-4152.415800000017</v>
          </cell>
        </row>
        <row r="90">
          <cell r="B90" t="str">
            <v>NORECO II</v>
          </cell>
          <cell r="D90">
            <v>52678</v>
          </cell>
        </row>
        <row r="91">
          <cell r="B91" t="str">
            <v>PROSIELCO</v>
          </cell>
          <cell r="D91">
            <v>298</v>
          </cell>
        </row>
        <row r="92">
          <cell r="B92" t="str">
            <v>REGION VII</v>
          </cell>
        </row>
        <row r="93">
          <cell r="B93" t="str">
            <v>BILECO</v>
          </cell>
          <cell r="D93">
            <v>12958</v>
          </cell>
        </row>
        <row r="94">
          <cell r="B94" t="str">
            <v>ESAMELCO</v>
          </cell>
          <cell r="D94">
            <v>21303</v>
          </cell>
        </row>
        <row r="95">
          <cell r="B95" t="str">
            <v>NORSAMELCO</v>
          </cell>
          <cell r="D95">
            <v>33568</v>
          </cell>
        </row>
        <row r="96">
          <cell r="B96" t="str">
            <v>SAMELCO I</v>
          </cell>
          <cell r="D96">
            <v>17716.40400000001</v>
          </cell>
        </row>
        <row r="97">
          <cell r="B97" t="str">
            <v>SAMELCO II</v>
          </cell>
          <cell r="D97">
            <v>40141.033522300015</v>
          </cell>
        </row>
        <row r="98">
          <cell r="B98" t="str">
            <v>LEYECO I/DORELCO</v>
          </cell>
          <cell r="D98">
            <v>14497.398257255991</v>
          </cell>
        </row>
        <row r="99">
          <cell r="B99" t="str">
            <v>LEYECO II</v>
          </cell>
          <cell r="D99">
            <v>6794.4239999999991</v>
          </cell>
        </row>
        <row r="100">
          <cell r="B100" t="str">
            <v>LEYECO III</v>
          </cell>
          <cell r="D100">
            <v>31017</v>
          </cell>
        </row>
        <row r="101">
          <cell r="B101" t="str">
            <v>LEYECO IV</v>
          </cell>
          <cell r="D101">
            <v>23846</v>
          </cell>
        </row>
        <row r="102">
          <cell r="B102" t="str">
            <v>LEYECO V</v>
          </cell>
          <cell r="D102">
            <v>-56750.774038100033</v>
          </cell>
        </row>
        <row r="103">
          <cell r="B103" t="str">
            <v>SOLECO</v>
          </cell>
          <cell r="D103">
            <v>55650.907425599988</v>
          </cell>
        </row>
        <row r="104">
          <cell r="B104" t="str">
            <v>REGION VIII</v>
          </cell>
        </row>
        <row r="105">
          <cell r="B105" t="str">
            <v>ZAMCELCO</v>
          </cell>
          <cell r="D105">
            <v>-42984</v>
          </cell>
        </row>
        <row r="106">
          <cell r="B106" t="str">
            <v>ZANECO</v>
          </cell>
          <cell r="D106">
            <v>19576.756500000018</v>
          </cell>
        </row>
        <row r="107">
          <cell r="B107" t="str">
            <v>ZAMSURECO I</v>
          </cell>
          <cell r="D107">
            <v>45209.92614320002</v>
          </cell>
        </row>
        <row r="108">
          <cell r="B108" t="str">
            <v>ZAMSURECO II</v>
          </cell>
          <cell r="D108">
            <v>-34199.083657999989</v>
          </cell>
        </row>
        <row r="109">
          <cell r="B109" t="str">
            <v>REGION IX</v>
          </cell>
        </row>
        <row r="110">
          <cell r="B110" t="str">
            <v>BASELCO</v>
          </cell>
          <cell r="D110">
            <v>-33694</v>
          </cell>
        </row>
        <row r="111">
          <cell r="B111" t="str">
            <v>CASELCO</v>
          </cell>
          <cell r="D111">
            <v>0</v>
          </cell>
        </row>
        <row r="112">
          <cell r="B112" t="str">
            <v>MAGELCO</v>
          </cell>
          <cell r="D112">
            <v>-45364</v>
          </cell>
        </row>
        <row r="113">
          <cell r="B113" t="str">
            <v>SIASELCO</v>
          </cell>
          <cell r="D113">
            <v>1994</v>
          </cell>
        </row>
        <row r="114">
          <cell r="B114" t="str">
            <v>SULECO</v>
          </cell>
          <cell r="D114">
            <v>-6980.5339000000095</v>
          </cell>
        </row>
        <row r="115">
          <cell r="B115" t="str">
            <v>TAWELCO</v>
          </cell>
          <cell r="D115">
            <v>-67845</v>
          </cell>
        </row>
        <row r="116">
          <cell r="B116" t="str">
            <v>LASURECO</v>
          </cell>
          <cell r="D116">
            <v>-30048.70259999999</v>
          </cell>
        </row>
        <row r="117">
          <cell r="B117" t="str">
            <v>ARMM</v>
          </cell>
        </row>
        <row r="118">
          <cell r="B118" t="str">
            <v>FIBECO</v>
          </cell>
          <cell r="D118">
            <v>22160</v>
          </cell>
        </row>
        <row r="119">
          <cell r="B119" t="str">
            <v>BUSECO</v>
          </cell>
          <cell r="D119">
            <v>66200.051219200017</v>
          </cell>
        </row>
        <row r="120">
          <cell r="B120" t="str">
            <v>CAMELCO</v>
          </cell>
          <cell r="D120">
            <v>17370</v>
          </cell>
        </row>
        <row r="121">
          <cell r="B121" t="str">
            <v>LANECO</v>
          </cell>
          <cell r="D121">
            <v>29149.800817359996</v>
          </cell>
        </row>
        <row r="122">
          <cell r="B122" t="str">
            <v>MOELCI I</v>
          </cell>
          <cell r="D122">
            <v>4231.9807423999882</v>
          </cell>
        </row>
        <row r="123">
          <cell r="B123" t="str">
            <v>MOELCI II</v>
          </cell>
          <cell r="D123">
            <v>80453</v>
          </cell>
        </row>
        <row r="124">
          <cell r="B124" t="str">
            <v>MORESCO I</v>
          </cell>
          <cell r="D124">
            <v>39138</v>
          </cell>
        </row>
        <row r="125">
          <cell r="B125" t="str">
            <v>MORESCO II</v>
          </cell>
          <cell r="D125">
            <v>12317</v>
          </cell>
        </row>
        <row r="126">
          <cell r="B126" t="str">
            <v>REGION X</v>
          </cell>
        </row>
        <row r="127">
          <cell r="B127" t="str">
            <v>DANECO</v>
          </cell>
          <cell r="D127">
            <v>145584</v>
          </cell>
        </row>
        <row r="128">
          <cell r="B128" t="str">
            <v>DASURECO</v>
          </cell>
          <cell r="D128">
            <v>47006.620399999898</v>
          </cell>
        </row>
        <row r="129">
          <cell r="B129" t="str">
            <v>DORECO</v>
          </cell>
          <cell r="D129">
            <v>60767</v>
          </cell>
        </row>
        <row r="130">
          <cell r="B130" t="str">
            <v>REGION XI</v>
          </cell>
        </row>
        <row r="131">
          <cell r="B131" t="str">
            <v>COTELCO</v>
          </cell>
          <cell r="D131">
            <v>27585</v>
          </cell>
        </row>
        <row r="132">
          <cell r="B132" t="str">
            <v>COTELCO-PPALMA</v>
          </cell>
          <cell r="D132">
            <v>1570</v>
          </cell>
        </row>
        <row r="133">
          <cell r="B133" t="str">
            <v>SOCOTECO I</v>
          </cell>
          <cell r="D133">
            <v>27873.486400000053</v>
          </cell>
        </row>
        <row r="134">
          <cell r="B134" t="str">
            <v>SOCOTECO II</v>
          </cell>
          <cell r="D134">
            <v>111253</v>
          </cell>
        </row>
        <row r="135">
          <cell r="B135" t="str">
            <v>SUKELCO</v>
          </cell>
          <cell r="D135">
            <v>16197</v>
          </cell>
        </row>
        <row r="136">
          <cell r="B136" t="str">
            <v>REGION XII</v>
          </cell>
        </row>
        <row r="137">
          <cell r="B137" t="str">
            <v>ANECO</v>
          </cell>
          <cell r="D137">
            <v>43297</v>
          </cell>
        </row>
        <row r="138">
          <cell r="B138" t="str">
            <v>ASELCO</v>
          </cell>
          <cell r="D138">
            <v>60927</v>
          </cell>
        </row>
        <row r="139">
          <cell r="B139" t="str">
            <v>DIELCO</v>
          </cell>
          <cell r="D139">
            <v>3399.1143999999986</v>
          </cell>
        </row>
        <row r="140">
          <cell r="B140" t="str">
            <v>SIARELCO</v>
          </cell>
          <cell r="D140">
            <v>9183</v>
          </cell>
        </row>
        <row r="141">
          <cell r="B141" t="str">
            <v>SURNECO</v>
          </cell>
          <cell r="D141">
            <v>45679</v>
          </cell>
        </row>
        <row r="142">
          <cell r="B142" t="str">
            <v>SURSECO I</v>
          </cell>
          <cell r="D142">
            <v>15283</v>
          </cell>
        </row>
        <row r="143">
          <cell r="B143" t="str">
            <v>SURSECO II</v>
          </cell>
          <cell r="D143">
            <v>10066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>
        <row r="2">
          <cell r="A2" t="str">
            <v>CENPELCO</v>
          </cell>
          <cell r="C2">
            <v>1918495</v>
          </cell>
          <cell r="D2">
            <v>200155.43299999999</v>
          </cell>
          <cell r="E2">
            <v>9.5850258533826569</v>
          </cell>
          <cell r="F2">
            <v>7.4266609145815359</v>
          </cell>
          <cell r="G2">
            <v>137720</v>
          </cell>
          <cell r="I2" t="e">
            <v>#REF!</v>
          </cell>
          <cell r="J2" t="e">
            <v>#REF!</v>
          </cell>
          <cell r="L2">
            <v>13.721726045388063</v>
          </cell>
        </row>
        <row r="3">
          <cell r="A3" t="str">
            <v>INEC</v>
          </cell>
          <cell r="C3">
            <v>1589382</v>
          </cell>
          <cell r="D3">
            <v>170673.84599999999</v>
          </cell>
          <cell r="E3">
            <v>9.3123934173253478</v>
          </cell>
          <cell r="F3">
            <v>0.85484624918339314</v>
          </cell>
          <cell r="G3">
            <v>11960</v>
          </cell>
          <cell r="I3" t="e">
            <v>#REF!</v>
          </cell>
          <cell r="J3" t="e">
            <v>#REF!</v>
          </cell>
          <cell r="L3">
            <v>11.29778326974334</v>
          </cell>
        </row>
        <row r="4">
          <cell r="A4" t="str">
            <v>ISECO</v>
          </cell>
          <cell r="C4">
            <v>1388688</v>
          </cell>
          <cell r="D4">
            <v>159790.674</v>
          </cell>
          <cell r="E4">
            <v>8.6906698947899805</v>
          </cell>
          <cell r="F4">
            <v>7.3450385093505117</v>
          </cell>
          <cell r="G4">
            <v>97863.651599999983</v>
          </cell>
          <cell r="I4" t="e">
            <v>#REF!</v>
          </cell>
          <cell r="J4" t="e">
            <v>#REF!</v>
          </cell>
          <cell r="L4">
            <v>9.9378956156590057</v>
          </cell>
        </row>
        <row r="5">
          <cell r="A5" t="str">
            <v>LUELCO</v>
          </cell>
          <cell r="C5">
            <v>1081899</v>
          </cell>
          <cell r="D5">
            <v>115632.253</v>
          </cell>
          <cell r="E5">
            <v>9.3563774114130602</v>
          </cell>
          <cell r="F5">
            <v>5.9867544768309058</v>
          </cell>
          <cell r="G5">
            <v>62594.862399999984</v>
          </cell>
          <cell r="I5" t="e">
            <v>#REF!</v>
          </cell>
          <cell r="J5" t="e">
            <v>#REF!</v>
          </cell>
          <cell r="L5">
            <v>11.222663404191104</v>
          </cell>
        </row>
        <row r="6">
          <cell r="A6" t="str">
            <v>PANELCO I</v>
          </cell>
          <cell r="C6">
            <v>560600</v>
          </cell>
          <cell r="D6">
            <v>63456.197</v>
          </cell>
          <cell r="E6">
            <v>8.834440551172646</v>
          </cell>
          <cell r="F6">
            <v>2.9891068997565968</v>
          </cell>
          <cell r="G6">
            <v>16160.77919999999</v>
          </cell>
          <cell r="I6" t="e">
            <v>#REF!</v>
          </cell>
          <cell r="J6" t="e">
            <v>#REF!</v>
          </cell>
          <cell r="L6">
            <v>13.738421713325183</v>
          </cell>
        </row>
        <row r="7">
          <cell r="A7" t="str">
            <v>PANELCO III</v>
          </cell>
          <cell r="C7">
            <v>1820458</v>
          </cell>
          <cell r="D7">
            <v>193140.09299999999</v>
          </cell>
          <cell r="E7">
            <v>9.4255831180530709</v>
          </cell>
          <cell r="F7">
            <v>8.1177634664365517</v>
          </cell>
          <cell r="G7">
            <v>146571.098</v>
          </cell>
          <cell r="I7" t="e">
            <v>#REF!</v>
          </cell>
          <cell r="J7" t="e">
            <v>#REF!</v>
          </cell>
          <cell r="L7">
            <v>15.525331376012582</v>
          </cell>
        </row>
        <row r="9">
          <cell r="C9">
            <v>8359522</v>
          </cell>
          <cell r="D9">
            <v>902848.49600000004</v>
          </cell>
          <cell r="G9">
            <v>472870.39119999995</v>
          </cell>
          <cell r="H9">
            <v>0</v>
          </cell>
          <cell r="I9" t="e">
            <v>#REF!</v>
          </cell>
          <cell r="J9" t="e">
            <v>#REF!</v>
          </cell>
          <cell r="K9">
            <v>0</v>
          </cell>
        </row>
        <row r="11">
          <cell r="A11" t="str">
            <v>ABRECO</v>
          </cell>
          <cell r="C11">
            <v>277536</v>
          </cell>
          <cell r="D11">
            <v>29142.255000000001</v>
          </cell>
          <cell r="E11">
            <v>9.523490889775001</v>
          </cell>
          <cell r="F11">
            <v>-18.46994463204415</v>
          </cell>
          <cell r="H11">
            <v>-52075.851599999995</v>
          </cell>
          <cell r="I11" t="e">
            <v>#REF!</v>
          </cell>
          <cell r="K11" t="e">
            <v>#REF!</v>
          </cell>
          <cell r="L11">
            <v>13.750084904014434</v>
          </cell>
        </row>
        <row r="12">
          <cell r="A12" t="str">
            <v>BENECO</v>
          </cell>
          <cell r="C12">
            <v>2082526</v>
          </cell>
          <cell r="D12">
            <v>266154.69900000002</v>
          </cell>
          <cell r="E12">
            <v>7.8244945808753119</v>
          </cell>
          <cell r="F12">
            <v>0.37935822351239962</v>
          </cell>
          <cell r="G12">
            <v>7712.4835000000894</v>
          </cell>
          <cell r="I12" t="e">
            <v>#REF!</v>
          </cell>
          <cell r="K12" t="e">
            <v>#REF!</v>
          </cell>
          <cell r="L12">
            <v>9.114928982500313</v>
          </cell>
        </row>
        <row r="13">
          <cell r="A13" t="str">
            <v>IFELCO</v>
          </cell>
          <cell r="C13">
            <v>131399</v>
          </cell>
          <cell r="D13">
            <v>11986.124</v>
          </cell>
          <cell r="E13">
            <v>10.962593078463064</v>
          </cell>
          <cell r="F13">
            <v>3.8025211761230726</v>
          </cell>
          <cell r="G13">
            <v>4763</v>
          </cell>
          <cell r="I13" t="e">
            <v>#REF!</v>
          </cell>
          <cell r="J13" t="e">
            <v>#REF!</v>
          </cell>
          <cell r="L13">
            <v>14.8762998307059</v>
          </cell>
        </row>
        <row r="14">
          <cell r="A14" t="str">
            <v>KAELCO</v>
          </cell>
          <cell r="C14">
            <v>210734</v>
          </cell>
          <cell r="D14">
            <v>18265.28</v>
          </cell>
          <cell r="E14">
            <v>11.537408679199006</v>
          </cell>
          <cell r="F14">
            <v>11.356186983456423</v>
          </cell>
          <cell r="G14">
            <v>23902.310499999992</v>
          </cell>
          <cell r="I14" t="e">
            <v>#REF!</v>
          </cell>
          <cell r="J14" t="e">
            <v>#REF!</v>
          </cell>
          <cell r="L14">
            <v>13.612189792021335</v>
          </cell>
        </row>
        <row r="15">
          <cell r="A15" t="str">
            <v>MOPRECO</v>
          </cell>
          <cell r="C15">
            <v>138699</v>
          </cell>
          <cell r="D15">
            <v>13333.749</v>
          </cell>
          <cell r="E15">
            <v>10.402100714510226</v>
          </cell>
          <cell r="F15">
            <v>4.0525848229035741</v>
          </cell>
          <cell r="G15">
            <v>5622.4952000000048</v>
          </cell>
          <cell r="I15" t="e">
            <v>#REF!</v>
          </cell>
          <cell r="J15" t="e">
            <v>#REF!</v>
          </cell>
          <cell r="L15">
            <v>11.122818551668891</v>
          </cell>
        </row>
        <row r="17">
          <cell r="C17">
            <v>2840894</v>
          </cell>
          <cell r="D17">
            <v>338882.10700000002</v>
          </cell>
          <cell r="G17">
            <v>42000.289200000087</v>
          </cell>
          <cell r="H17">
            <v>-52075.851599999995</v>
          </cell>
          <cell r="I17" t="e">
            <v>#REF!</v>
          </cell>
          <cell r="J17" t="e">
            <v>#REF!</v>
          </cell>
          <cell r="K17" t="e">
            <v>#REF!</v>
          </cell>
        </row>
        <row r="19">
          <cell r="A19" t="str">
            <v>BATANELCO</v>
          </cell>
          <cell r="C19">
            <v>47655</v>
          </cell>
          <cell r="D19">
            <v>4534.4350000000004</v>
          </cell>
          <cell r="E19">
            <v>10.509578370844437</v>
          </cell>
          <cell r="F19">
            <v>7</v>
          </cell>
          <cell r="G19">
            <v>3423</v>
          </cell>
          <cell r="I19" t="e">
            <v>#REF!</v>
          </cell>
          <cell r="J19" t="e">
            <v>#REF!</v>
          </cell>
          <cell r="L19">
            <v>6.0906130719054037</v>
          </cell>
        </row>
        <row r="20">
          <cell r="A20" t="str">
            <v>CAGELCO I</v>
          </cell>
          <cell r="C20">
            <v>1418672</v>
          </cell>
          <cell r="D20">
            <v>136424.78099999999</v>
          </cell>
          <cell r="E20">
            <v>10.398931848019606</v>
          </cell>
          <cell r="F20">
            <v>6</v>
          </cell>
          <cell r="G20">
            <v>82509</v>
          </cell>
          <cell r="I20" t="e">
            <v>#REF!</v>
          </cell>
          <cell r="K20" t="e">
            <v>#REF!</v>
          </cell>
          <cell r="L20">
            <v>12.111936932961488</v>
          </cell>
        </row>
        <row r="21">
          <cell r="A21" t="str">
            <v>CAGELCO II</v>
          </cell>
          <cell r="C21">
            <v>839738</v>
          </cell>
          <cell r="D21">
            <v>80895.044999999998</v>
          </cell>
          <cell r="E21">
            <v>10.380586351117056</v>
          </cell>
          <cell r="F21">
            <v>4</v>
          </cell>
          <cell r="G21">
            <v>33459.601459200028</v>
          </cell>
          <cell r="I21" t="e">
            <v>#REF!</v>
          </cell>
          <cell r="J21" t="e">
            <v>#REF!</v>
          </cell>
          <cell r="L21">
            <v>12.561853605938115</v>
          </cell>
        </row>
        <row r="22">
          <cell r="A22" t="str">
            <v>ISELCO I</v>
          </cell>
          <cell r="C22">
            <v>2315215</v>
          </cell>
          <cell r="D22">
            <v>215833.55300000001</v>
          </cell>
          <cell r="E22">
            <v>10.726853947495364</v>
          </cell>
          <cell r="F22">
            <v>12</v>
          </cell>
          <cell r="G22">
            <v>251665.51429209998</v>
          </cell>
          <cell r="I22" t="e">
            <v>#REF!</v>
          </cell>
          <cell r="K22" t="e">
            <v>#REF!</v>
          </cell>
          <cell r="L22">
            <v>13.948592206207422</v>
          </cell>
        </row>
        <row r="23">
          <cell r="A23" t="str">
            <v>ISELCO II</v>
          </cell>
          <cell r="C23">
            <v>979568</v>
          </cell>
          <cell r="D23">
            <v>110618.826</v>
          </cell>
          <cell r="E23">
            <v>8.8553461957732225</v>
          </cell>
          <cell r="F23">
            <v>6</v>
          </cell>
          <cell r="G23">
            <v>65080</v>
          </cell>
          <cell r="I23" t="e">
            <v>#REF!</v>
          </cell>
          <cell r="K23" t="e">
            <v>#REF!</v>
          </cell>
          <cell r="L23">
            <v>16.082862609883993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 t="e">
            <v>#DIV/0!</v>
          </cell>
          <cell r="F24">
            <v>0</v>
          </cell>
          <cell r="H24">
            <v>0</v>
          </cell>
          <cell r="I24" t="e">
            <v>#REF!</v>
          </cell>
          <cell r="J24" t="e">
            <v>#REF!</v>
          </cell>
          <cell r="L24">
            <v>0</v>
          </cell>
        </row>
        <row r="25">
          <cell r="A25" t="str">
            <v>QUIRELCO</v>
          </cell>
          <cell r="C25">
            <v>208330</v>
          </cell>
          <cell r="D25">
            <v>20965.967980000001</v>
          </cell>
          <cell r="E25">
            <v>9.9365791361854399</v>
          </cell>
          <cell r="F25">
            <v>5</v>
          </cell>
          <cell r="G25">
            <v>10771</v>
          </cell>
          <cell r="I25" t="e">
            <v>#REF!</v>
          </cell>
          <cell r="K25" t="e">
            <v>#REF!</v>
          </cell>
          <cell r="L25">
            <v>16.657523953890639</v>
          </cell>
        </row>
        <row r="27">
          <cell r="C27">
            <v>5809178</v>
          </cell>
          <cell r="D27">
            <v>569272.60797999997</v>
          </cell>
          <cell r="G27">
            <v>446908.11575130001</v>
          </cell>
          <cell r="H27">
            <v>0</v>
          </cell>
          <cell r="I27" t="e">
            <v>#REF!</v>
          </cell>
          <cell r="J27" t="e">
            <v>#REF!</v>
          </cell>
          <cell r="K27" t="e">
            <v>#REF!</v>
          </cell>
        </row>
        <row r="29">
          <cell r="A29" t="str">
            <v>AURELCO</v>
          </cell>
          <cell r="C29">
            <v>271784</v>
          </cell>
          <cell r="D29">
            <v>24380.202000000001</v>
          </cell>
          <cell r="E29">
            <v>11.147733722632815</v>
          </cell>
          <cell r="F29">
            <v>10.172841211730486</v>
          </cell>
          <cell r="G29">
            <v>26509</v>
          </cell>
          <cell r="I29" t="e">
            <v>#REF!</v>
          </cell>
          <cell r="J29" t="e">
            <v>#REF!</v>
          </cell>
          <cell r="L29">
            <v>10.615665923511679</v>
          </cell>
        </row>
        <row r="30">
          <cell r="A30" t="str">
            <v>NEECO I</v>
          </cell>
          <cell r="C30">
            <v>819866</v>
          </cell>
          <cell r="D30">
            <v>95358.334000000003</v>
          </cell>
          <cell r="E30">
            <v>8.5977382952181181</v>
          </cell>
          <cell r="F30">
            <v>13.893478674498287</v>
          </cell>
          <cell r="G30">
            <v>114800.17079999996</v>
          </cell>
          <cell r="I30" t="e">
            <v>#REF!</v>
          </cell>
          <cell r="J30" t="e">
            <v>#REF!</v>
          </cell>
          <cell r="L30">
            <v>12.44901048919486</v>
          </cell>
        </row>
        <row r="31">
          <cell r="A31" t="str">
            <v>NEECO II - Area I</v>
          </cell>
          <cell r="C31">
            <v>987329</v>
          </cell>
          <cell r="D31">
            <v>102458.16899999999</v>
          </cell>
          <cell r="E31">
            <v>9.6364107385131987</v>
          </cell>
          <cell r="F31">
            <v>4.3107382421303049</v>
          </cell>
          <cell r="G31">
            <v>42601</v>
          </cell>
          <cell r="I31" t="e">
            <v>#REF!</v>
          </cell>
          <cell r="J31" t="e">
            <v>#REF!</v>
          </cell>
          <cell r="L31">
            <v>11.447164812433583</v>
          </cell>
        </row>
        <row r="32">
          <cell r="A32" t="str">
            <v>NEECO II - Area II</v>
          </cell>
          <cell r="C32">
            <v>1081967</v>
          </cell>
          <cell r="D32">
            <v>116808.852</v>
          </cell>
          <cell r="E32">
            <v>9.2627140963597512</v>
          </cell>
          <cell r="F32">
            <v>5.8878856104743402</v>
          </cell>
          <cell r="G32">
            <v>62162</v>
          </cell>
          <cell r="I32" t="e">
            <v>#REF!</v>
          </cell>
          <cell r="J32" t="e">
            <v>#REF!</v>
          </cell>
          <cell r="L32">
            <v>9.6009195401660339</v>
          </cell>
        </row>
        <row r="33">
          <cell r="A33" t="str">
            <v>PELCO I</v>
          </cell>
          <cell r="C33">
            <v>1143664</v>
          </cell>
          <cell r="D33">
            <v>137277.80900000001</v>
          </cell>
          <cell r="E33">
            <v>8.3310187446246307</v>
          </cell>
          <cell r="F33">
            <v>14.745629571080762</v>
          </cell>
          <cell r="G33">
            <v>151111</v>
          </cell>
          <cell r="I33" t="e">
            <v>#REF!</v>
          </cell>
          <cell r="J33" t="e">
            <v>#REF!</v>
          </cell>
          <cell r="L33">
            <v>7.7879399102019535</v>
          </cell>
        </row>
        <row r="34">
          <cell r="A34" t="str">
            <v>PELCO II</v>
          </cell>
          <cell r="C34">
            <v>2445388</v>
          </cell>
          <cell r="D34">
            <v>256331.394</v>
          </cell>
          <cell r="E34">
            <v>9.5399473386392923</v>
          </cell>
          <cell r="F34">
            <v>4.6337645790501751</v>
          </cell>
          <cell r="G34">
            <v>111100.16669999994</v>
          </cell>
          <cell r="I34" t="e">
            <v>#REF!</v>
          </cell>
          <cell r="K34" t="e">
            <v>#REF!</v>
          </cell>
          <cell r="L34">
            <v>13.443215294834483</v>
          </cell>
        </row>
        <row r="35">
          <cell r="A35" t="str">
            <v>PELCO III</v>
          </cell>
          <cell r="C35">
            <v>968407</v>
          </cell>
          <cell r="D35">
            <v>101443.443</v>
          </cell>
          <cell r="F35">
            <v>-3.070978420725945</v>
          </cell>
          <cell r="H35">
            <v>-27459</v>
          </cell>
          <cell r="I35" t="e">
            <v>#REF!</v>
          </cell>
          <cell r="K35" t="e">
            <v>#REF!</v>
          </cell>
          <cell r="L35">
            <v>16.728710368716786</v>
          </cell>
        </row>
        <row r="36">
          <cell r="A36" t="str">
            <v>PENELCO</v>
          </cell>
          <cell r="C36">
            <v>2398959</v>
          </cell>
          <cell r="D36">
            <v>281296.90600000002</v>
          </cell>
          <cell r="E36">
            <v>8.5282096917198231</v>
          </cell>
          <cell r="F36">
            <v>5.7303163962654109</v>
          </cell>
          <cell r="G36">
            <v>122966</v>
          </cell>
          <cell r="I36" t="e">
            <v>#REF!</v>
          </cell>
          <cell r="J36" t="e">
            <v>#REF!</v>
          </cell>
          <cell r="L36">
            <v>7.8472037286711958</v>
          </cell>
        </row>
        <row r="37">
          <cell r="A37" t="str">
            <v>PRESCO</v>
          </cell>
          <cell r="C37">
            <v>234759</v>
          </cell>
          <cell r="D37">
            <v>25530.623</v>
          </cell>
          <cell r="E37">
            <v>9.1951927690914559</v>
          </cell>
          <cell r="F37">
            <v>6.1426817918178509</v>
          </cell>
          <cell r="G37">
            <v>13662</v>
          </cell>
          <cell r="I37" t="e">
            <v>#REF!</v>
          </cell>
          <cell r="J37" t="e">
            <v>#REF!</v>
          </cell>
          <cell r="L37">
            <v>9.2797836299239886</v>
          </cell>
        </row>
        <row r="38">
          <cell r="A38" t="str">
            <v>SAJELCO</v>
          </cell>
          <cell r="C38">
            <v>450038</v>
          </cell>
          <cell r="D38">
            <v>52152.856</v>
          </cell>
          <cell r="E38">
            <v>8.6292110253751009</v>
          </cell>
          <cell r="F38">
            <v>4.2835847146527914</v>
          </cell>
          <cell r="G38">
            <v>20116.282799999986</v>
          </cell>
          <cell r="I38" t="e">
            <v>#REF!</v>
          </cell>
          <cell r="J38" t="e">
            <v>#REF!</v>
          </cell>
          <cell r="L38">
            <v>10.183387213174123</v>
          </cell>
        </row>
        <row r="39">
          <cell r="A39" t="str">
            <v>TARELCO I</v>
          </cell>
          <cell r="C39">
            <v>1140486</v>
          </cell>
          <cell r="D39">
            <v>138244.677</v>
          </cell>
          <cell r="E39">
            <v>8.2497642929137882</v>
          </cell>
          <cell r="F39">
            <v>10.355237903169725</v>
          </cell>
          <cell r="G39">
            <v>119125</v>
          </cell>
          <cell r="I39" t="e">
            <v>#REF!</v>
          </cell>
          <cell r="J39" t="e">
            <v>#REF!</v>
          </cell>
          <cell r="L39">
            <v>8.4013798695651722</v>
          </cell>
        </row>
        <row r="40">
          <cell r="A40" t="str">
            <v>TARELCO II</v>
          </cell>
          <cell r="C40">
            <v>1224404</v>
          </cell>
          <cell r="D40">
            <v>148850.02299999999</v>
          </cell>
          <cell r="E40">
            <v>8.2257562029399232</v>
          </cell>
          <cell r="F40">
            <v>5.1216794030116075</v>
          </cell>
          <cell r="G40">
            <v>61077</v>
          </cell>
          <cell r="I40" t="e">
            <v>#REF!</v>
          </cell>
          <cell r="J40" t="e">
            <v>#REF!</v>
          </cell>
          <cell r="L40">
            <v>7.8681324262670191</v>
          </cell>
        </row>
        <row r="41">
          <cell r="A41" t="str">
            <v>ZAMECO I</v>
          </cell>
          <cell r="C41">
            <v>554679</v>
          </cell>
          <cell r="D41">
            <v>62488.231</v>
          </cell>
          <cell r="E41">
            <v>8.8765354871383693</v>
          </cell>
          <cell r="F41">
            <v>10.815909328617204</v>
          </cell>
          <cell r="G41">
            <v>56876</v>
          </cell>
          <cell r="I41" t="e">
            <v>#REF!</v>
          </cell>
          <cell r="J41" t="e">
            <v>#REF!</v>
          </cell>
          <cell r="L41">
            <v>12.214615796085402</v>
          </cell>
        </row>
        <row r="42">
          <cell r="A42" t="str">
            <v>ZAMECO II</v>
          </cell>
          <cell r="C42">
            <v>715094</v>
          </cell>
          <cell r="D42">
            <v>82401.623000000007</v>
          </cell>
          <cell r="E42">
            <v>8.6781543125673615</v>
          </cell>
          <cell r="F42">
            <v>4.5919797776615967</v>
          </cell>
          <cell r="G42">
            <v>35227.535200000042</v>
          </cell>
          <cell r="I42" t="e">
            <v>#REF!</v>
          </cell>
          <cell r="J42" t="e">
            <v>#REF!</v>
          </cell>
          <cell r="L42">
            <v>12.412164630764373</v>
          </cell>
        </row>
        <row r="44">
          <cell r="C44">
            <v>14436824</v>
          </cell>
          <cell r="D44">
            <v>1625023.1419999995</v>
          </cell>
          <cell r="G44">
            <v>937333.15549999988</v>
          </cell>
          <cell r="H44">
            <v>-27459</v>
          </cell>
          <cell r="I44" t="e">
            <v>#REF!</v>
          </cell>
          <cell r="J44" t="e">
            <v>#REF!</v>
          </cell>
          <cell r="K44" t="e">
            <v>#REF!</v>
          </cell>
        </row>
        <row r="46">
          <cell r="A46" t="str">
            <v>BATELEC I</v>
          </cell>
          <cell r="C46">
            <v>1805160</v>
          </cell>
          <cell r="D46">
            <v>197069.16099999999</v>
          </cell>
          <cell r="E46">
            <v>9.1600329084467962</v>
          </cell>
          <cell r="F46">
            <v>13.147154069803435</v>
          </cell>
          <cell r="G46">
            <v>233601</v>
          </cell>
          <cell r="I46" t="e">
            <v>#REF!</v>
          </cell>
          <cell r="J46" t="e">
            <v>#REF!</v>
          </cell>
          <cell r="L46">
            <v>11.64</v>
          </cell>
        </row>
        <row r="47">
          <cell r="A47" t="str">
            <v>BATELEC II</v>
          </cell>
          <cell r="C47">
            <v>4501959</v>
          </cell>
          <cell r="D47">
            <v>511126.80499999999</v>
          </cell>
          <cell r="E47">
            <v>8.8079102014616506</v>
          </cell>
          <cell r="F47">
            <v>0.87244737037024311</v>
          </cell>
          <cell r="G47">
            <v>35572</v>
          </cell>
          <cell r="I47" t="e">
            <v>#REF!</v>
          </cell>
          <cell r="J47" t="e">
            <v>#REF!</v>
          </cell>
          <cell r="L47">
            <v>10.69</v>
          </cell>
        </row>
        <row r="48">
          <cell r="A48" t="str">
            <v>BISELCO</v>
          </cell>
          <cell r="C48">
            <v>88239</v>
          </cell>
          <cell r="D48">
            <v>8099.2250000000004</v>
          </cell>
          <cell r="E48">
            <v>10.894746102250524</v>
          </cell>
          <cell r="F48">
            <v>-1.1481453037401121</v>
          </cell>
          <cell r="H48">
            <v>-897</v>
          </cell>
          <cell r="I48" t="e">
            <v>#REF!</v>
          </cell>
          <cell r="J48" t="e">
            <v>#REF!</v>
          </cell>
          <cell r="L48">
            <v>12.456475997678353</v>
          </cell>
        </row>
        <row r="49">
          <cell r="A49" t="str">
            <v>FLECO</v>
          </cell>
          <cell r="C49">
            <v>600054</v>
          </cell>
          <cell r="D49">
            <v>59850.014999999999</v>
          </cell>
          <cell r="E49">
            <v>10.02596239950817</v>
          </cell>
          <cell r="F49">
            <v>6.2535764507528375</v>
          </cell>
          <cell r="G49">
            <v>34643</v>
          </cell>
          <cell r="I49" t="e">
            <v>#REF!</v>
          </cell>
          <cell r="J49" t="e">
            <v>#REF!</v>
          </cell>
          <cell r="L49">
            <v>12.425192513448884</v>
          </cell>
        </row>
        <row r="50">
          <cell r="A50" t="str">
            <v>LUBELCO</v>
          </cell>
          <cell r="C50">
            <v>26919</v>
          </cell>
          <cell r="D50">
            <v>2259.2939999999999</v>
          </cell>
          <cell r="E50">
            <v>11.914783998895231</v>
          </cell>
          <cell r="F50">
            <v>2.4250628505124734</v>
          </cell>
          <cell r="G50">
            <v>627</v>
          </cell>
          <cell r="I50" t="e">
            <v>#REF!</v>
          </cell>
          <cell r="J50" t="e">
            <v>#REF!</v>
          </cell>
          <cell r="L50">
            <v>11.416109390983582</v>
          </cell>
        </row>
        <row r="51">
          <cell r="A51" t="str">
            <v>MARELCO</v>
          </cell>
          <cell r="C51">
            <v>272479</v>
          </cell>
          <cell r="D51">
            <v>26320.981</v>
          </cell>
          <cell r="E51">
            <v>10.352159746629505</v>
          </cell>
          <cell r="F51">
            <v>2.033814534895694</v>
          </cell>
          <cell r="G51">
            <v>4938</v>
          </cell>
          <cell r="I51" t="e">
            <v>#REF!</v>
          </cell>
          <cell r="K51" t="e">
            <v>#REF!</v>
          </cell>
          <cell r="L51">
            <v>9.2660616736576618</v>
          </cell>
        </row>
        <row r="52">
          <cell r="A52" t="str">
            <v>OMECO</v>
          </cell>
          <cell r="C52">
            <v>562851</v>
          </cell>
          <cell r="D52">
            <v>51980.110999999997</v>
          </cell>
          <cell r="E52">
            <v>10.828199270293979</v>
          </cell>
          <cell r="F52">
            <v>1.9255407039628341</v>
          </cell>
          <cell r="G52">
            <v>9649</v>
          </cell>
          <cell r="I52" t="e">
            <v>#REF!</v>
          </cell>
          <cell r="K52" t="e">
            <v>#REF!</v>
          </cell>
          <cell r="L52">
            <v>14.58</v>
          </cell>
        </row>
        <row r="53">
          <cell r="A53" t="str">
            <v>ORMECO</v>
          </cell>
          <cell r="C53">
            <v>1447310</v>
          </cell>
          <cell r="D53">
            <v>136324.565</v>
          </cell>
          <cell r="E53">
            <v>10.616648584207843</v>
          </cell>
          <cell r="F53">
            <v>3.2414501595865648</v>
          </cell>
          <cell r="G53">
            <v>41334</v>
          </cell>
          <cell r="I53" t="e">
            <v>#REF!</v>
          </cell>
          <cell r="J53" t="e">
            <v>#REF!</v>
          </cell>
          <cell r="L53">
            <v>11.402001813572525</v>
          </cell>
        </row>
        <row r="54">
          <cell r="A54" t="str">
            <v>PALECO</v>
          </cell>
          <cell r="C54">
            <v>1381682</v>
          </cell>
          <cell r="D54">
            <v>142394.174</v>
          </cell>
          <cell r="E54">
            <v>9.7032200207854018</v>
          </cell>
          <cell r="F54">
            <v>3.4202373461478341</v>
          </cell>
          <cell r="G54">
            <v>42669</v>
          </cell>
          <cell r="I54" t="e">
            <v>#REF!</v>
          </cell>
          <cell r="J54" t="e">
            <v>#REF!</v>
          </cell>
          <cell r="L54">
            <v>10.31</v>
          </cell>
        </row>
        <row r="55">
          <cell r="A55" t="str">
            <v>QUEZELCO I</v>
          </cell>
          <cell r="C55">
            <v>886923</v>
          </cell>
          <cell r="D55">
            <v>88018</v>
          </cell>
          <cell r="E55">
            <v>10.076609329909791</v>
          </cell>
          <cell r="F55">
            <v>3.3068364057370867</v>
          </cell>
          <cell r="G55">
            <v>29642.942599999951</v>
          </cell>
          <cell r="I55" t="e">
            <v>#REF!</v>
          </cell>
          <cell r="K55" t="e">
            <v>#REF!</v>
          </cell>
          <cell r="L55">
            <v>17.504549287895117</v>
          </cell>
        </row>
        <row r="56">
          <cell r="A56" t="str">
            <v xml:space="preserve">QUEZELCO II </v>
          </cell>
          <cell r="C56">
            <v>215447</v>
          </cell>
          <cell r="D56">
            <v>18492.972000000002</v>
          </cell>
          <cell r="E56">
            <v>11.650209603951165</v>
          </cell>
          <cell r="F56">
            <v>6.7558363059349436</v>
          </cell>
          <cell r="G56">
            <v>13390</v>
          </cell>
          <cell r="I56" t="e">
            <v>#REF!</v>
          </cell>
          <cell r="K56" t="e">
            <v>#REF!</v>
          </cell>
          <cell r="L56">
            <v>14.262679795698933</v>
          </cell>
        </row>
        <row r="57">
          <cell r="A57" t="str">
            <v>ROMELCO</v>
          </cell>
          <cell r="C57">
            <v>99825</v>
          </cell>
          <cell r="D57">
            <v>9419.9439999999995</v>
          </cell>
          <cell r="E57">
            <v>10.597196756159061</v>
          </cell>
          <cell r="F57">
            <v>6.6319895968790634</v>
          </cell>
          <cell r="G57">
            <v>7089</v>
          </cell>
          <cell r="I57" t="e">
            <v>#REF!</v>
          </cell>
          <cell r="J57" t="e">
            <v>#REF!</v>
          </cell>
          <cell r="L57">
            <v>10.963558738445066</v>
          </cell>
        </row>
        <row r="58">
          <cell r="A58" t="str">
            <v>TIELCO</v>
          </cell>
          <cell r="C58">
            <v>161796</v>
          </cell>
          <cell r="D58">
            <v>17712.688999999998</v>
          </cell>
          <cell r="E58">
            <v>9.1344685157629097</v>
          </cell>
          <cell r="F58">
            <v>2.6305040935886415</v>
          </cell>
          <cell r="G58">
            <v>4315</v>
          </cell>
          <cell r="I58" t="e">
            <v>#REF!</v>
          </cell>
          <cell r="J58" t="e">
            <v>#REF!</v>
          </cell>
          <cell r="L58">
            <v>8.9585162094283994</v>
          </cell>
        </row>
        <row r="60">
          <cell r="C60">
            <v>12050644</v>
          </cell>
          <cell r="D60">
            <v>1269067.9360000002</v>
          </cell>
          <cell r="G60">
            <v>457469.94259999995</v>
          </cell>
          <cell r="H60">
            <v>-897</v>
          </cell>
          <cell r="I60" t="e">
            <v>#REF!</v>
          </cell>
          <cell r="J60" t="e">
            <v>#REF!</v>
          </cell>
          <cell r="K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 t="e">
            <v>#DIV/0!</v>
          </cell>
          <cell r="F62">
            <v>0</v>
          </cell>
          <cell r="H62">
            <v>0</v>
          </cell>
          <cell r="I62" t="e">
            <v>#REF!</v>
          </cell>
          <cell r="J62" t="e">
            <v>#REF!</v>
          </cell>
          <cell r="L62">
            <v>0</v>
          </cell>
        </row>
        <row r="63">
          <cell r="A63" t="str">
            <v>CANORECO</v>
          </cell>
          <cell r="C63">
            <v>848767</v>
          </cell>
          <cell r="D63">
            <v>90501.001000000004</v>
          </cell>
          <cell r="E63">
            <v>9.3785371501029022</v>
          </cell>
          <cell r="F63">
            <v>4.8107591827370282</v>
          </cell>
          <cell r="G63">
            <v>38582</v>
          </cell>
          <cell r="I63" t="e">
            <v>#REF!</v>
          </cell>
          <cell r="J63" t="e">
            <v>#REF!</v>
          </cell>
          <cell r="L63">
            <v>10.612907868913508</v>
          </cell>
        </row>
        <row r="64">
          <cell r="A64" t="str">
            <v>CASURECO I</v>
          </cell>
          <cell r="C64">
            <v>394996</v>
          </cell>
          <cell r="D64">
            <v>35456.266000000003</v>
          </cell>
          <cell r="E64">
            <v>11.140372198245579</v>
          </cell>
          <cell r="F64">
            <v>0.10244317303231792</v>
          </cell>
          <cell r="G64">
            <v>371</v>
          </cell>
          <cell r="I64" t="e">
            <v>#REF!</v>
          </cell>
          <cell r="K64" t="e">
            <v>#REF!</v>
          </cell>
          <cell r="L64">
            <v>15.157647901014709</v>
          </cell>
        </row>
        <row r="65">
          <cell r="A65" t="str">
            <v>CASURECO II</v>
          </cell>
          <cell r="C65">
            <v>1567541</v>
          </cell>
          <cell r="D65">
            <v>168992.93700000001</v>
          </cell>
          <cell r="E65">
            <v>9.2757781942093818</v>
          </cell>
          <cell r="F65">
            <v>6.5851660739834452</v>
          </cell>
          <cell r="G65">
            <v>99727.500100000063</v>
          </cell>
          <cell r="I65" t="e">
            <v>#REF!</v>
          </cell>
          <cell r="J65" t="e">
            <v>#REF!</v>
          </cell>
          <cell r="L65">
            <v>14.745293668997331</v>
          </cell>
        </row>
        <row r="66">
          <cell r="A66" t="str">
            <v>CASURECO III</v>
          </cell>
          <cell r="C66">
            <v>571186</v>
          </cell>
          <cell r="D66">
            <v>49798.373</v>
          </cell>
          <cell r="E66">
            <v>11.469973125427209</v>
          </cell>
          <cell r="F66">
            <v>4.5696987750534381</v>
          </cell>
          <cell r="G66">
            <v>22704</v>
          </cell>
          <cell r="I66" t="e">
            <v>#REF!</v>
          </cell>
          <cell r="K66" t="e">
            <v>#REF!</v>
          </cell>
          <cell r="L66">
            <v>18.766505084636197</v>
          </cell>
        </row>
        <row r="67">
          <cell r="A67" t="str">
            <v>CASURECO IV</v>
          </cell>
          <cell r="C67">
            <v>322881</v>
          </cell>
          <cell r="D67">
            <v>27261.513999999999</v>
          </cell>
          <cell r="E67">
            <v>11.843839634145045</v>
          </cell>
          <cell r="F67">
            <v>4.6499957638440836</v>
          </cell>
          <cell r="G67">
            <v>14270</v>
          </cell>
          <cell r="I67" t="e">
            <v>#REF!</v>
          </cell>
          <cell r="K67" t="e">
            <v>#REF!</v>
          </cell>
          <cell r="L67">
            <v>13.028324069663363</v>
          </cell>
        </row>
        <row r="68">
          <cell r="A68" t="str">
            <v>FICELCO</v>
          </cell>
          <cell r="C68">
            <v>270949</v>
          </cell>
          <cell r="D68">
            <v>26179.307000000001</v>
          </cell>
          <cell r="E68">
            <v>10.349739204326532</v>
          </cell>
          <cell r="F68">
            <v>-1.9100341580194868</v>
          </cell>
          <cell r="H68">
            <v>-5018.0596999999834</v>
          </cell>
          <cell r="I68" t="e">
            <v>#REF!</v>
          </cell>
          <cell r="J68" t="e">
            <v>#REF!</v>
          </cell>
          <cell r="L68">
            <v>14.812875320796785</v>
          </cell>
        </row>
        <row r="69">
          <cell r="A69" t="str">
            <v>MASELCO</v>
          </cell>
          <cell r="C69">
            <v>399760</v>
          </cell>
          <cell r="D69">
            <v>47165.063000000002</v>
          </cell>
          <cell r="E69">
            <v>8.475765207819185</v>
          </cell>
          <cell r="F69">
            <v>2.9390039171796305</v>
          </cell>
          <cell r="G69">
            <v>10504</v>
          </cell>
          <cell r="I69" t="e">
            <v>#REF!</v>
          </cell>
          <cell r="K69" t="e">
            <v>#REF!</v>
          </cell>
          <cell r="L69">
            <v>20.228741118308797</v>
          </cell>
        </row>
        <row r="70">
          <cell r="A70" t="str">
            <v>SORECO I</v>
          </cell>
          <cell r="C70">
            <v>313744</v>
          </cell>
          <cell r="D70">
            <v>26564.445</v>
          </cell>
          <cell r="E70">
            <v>11.810674004294086</v>
          </cell>
          <cell r="F70">
            <v>6.9650006903216903</v>
          </cell>
          <cell r="G70">
            <v>20179</v>
          </cell>
          <cell r="I70" t="e">
            <v>#REF!</v>
          </cell>
          <cell r="K70" t="e">
            <v>#REF!</v>
          </cell>
          <cell r="L70">
            <v>12.999739836568548</v>
          </cell>
        </row>
        <row r="71">
          <cell r="A71" t="str">
            <v>SORECO II</v>
          </cell>
          <cell r="C71">
            <v>492624</v>
          </cell>
          <cell r="D71">
            <v>46338.605000000003</v>
          </cell>
          <cell r="E71">
            <v>10.630963103010977</v>
          </cell>
          <cell r="F71">
            <v>3.9921834882939691</v>
          </cell>
          <cell r="G71">
            <v>19637.282400000026</v>
          </cell>
          <cell r="I71" t="e">
            <v>#REF!</v>
          </cell>
          <cell r="K71" t="e">
            <v>#REF!</v>
          </cell>
          <cell r="L71">
            <v>15.887757104181985</v>
          </cell>
        </row>
        <row r="72">
          <cell r="A72" t="str">
            <v>TISELCO</v>
          </cell>
          <cell r="C72">
            <v>45426</v>
          </cell>
          <cell r="D72">
            <v>3901.7289999999998</v>
          </cell>
          <cell r="E72">
            <v>11.642530785710644</v>
          </cell>
          <cell r="F72">
            <v>26.385104317074166</v>
          </cell>
          <cell r="G72">
            <v>11728.6014</v>
          </cell>
          <cell r="I72" t="e">
            <v>#REF!</v>
          </cell>
          <cell r="J72" t="e">
            <v>#REF!</v>
          </cell>
          <cell r="L72">
            <v>17.18098551205383</v>
          </cell>
        </row>
        <row r="74">
          <cell r="C74">
            <v>5227874</v>
          </cell>
          <cell r="D74">
            <v>522159.24000000005</v>
          </cell>
          <cell r="G74">
            <v>237703.38390000007</v>
          </cell>
          <cell r="H74">
            <v>-5018.0596999999834</v>
          </cell>
          <cell r="I74" t="e">
            <v>#REF!</v>
          </cell>
          <cell r="J74" t="e">
            <v>#REF!</v>
          </cell>
          <cell r="K74" t="e">
            <v>#REF!</v>
          </cell>
        </row>
        <row r="76">
          <cell r="A76" t="str">
            <v>AKELCO</v>
          </cell>
          <cell r="C76">
            <v>1626536</v>
          </cell>
          <cell r="D76">
            <v>163169.39499999999</v>
          </cell>
          <cell r="E76">
            <v>9.9683889861821218</v>
          </cell>
          <cell r="F76">
            <v>4.3385439282095817</v>
          </cell>
          <cell r="G76">
            <v>68343</v>
          </cell>
          <cell r="I76" t="e">
            <v>#REF!</v>
          </cell>
          <cell r="J76" t="e">
            <v>#REF!</v>
          </cell>
          <cell r="L76">
            <v>10.761035088106844</v>
          </cell>
        </row>
        <row r="77">
          <cell r="A77" t="str">
            <v>ANTECO</v>
          </cell>
          <cell r="C77">
            <v>580245</v>
          </cell>
          <cell r="D77">
            <v>58234.601999999999</v>
          </cell>
          <cell r="E77">
            <v>9.9639214499997788</v>
          </cell>
          <cell r="F77">
            <v>8.1077176144770267</v>
          </cell>
          <cell r="G77">
            <v>45561.082599999965</v>
          </cell>
          <cell r="I77" t="e">
            <v>#REF!</v>
          </cell>
          <cell r="J77" t="e">
            <v>#REF!</v>
          </cell>
          <cell r="L77">
            <v>12.714610521027375</v>
          </cell>
        </row>
        <row r="78">
          <cell r="A78" t="str">
            <v>CAPELCO</v>
          </cell>
          <cell r="C78">
            <v>1110886</v>
          </cell>
          <cell r="D78">
            <v>97538.175000000003</v>
          </cell>
          <cell r="E78">
            <v>11.389243237327333</v>
          </cell>
          <cell r="F78">
            <v>2.4898002912613881</v>
          </cell>
          <cell r="G78">
            <v>26895.635299999965</v>
          </cell>
          <cell r="I78" t="e">
            <v>#REF!</v>
          </cell>
          <cell r="J78" t="e">
            <v>#REF!</v>
          </cell>
          <cell r="L78">
            <v>13.650124435729463</v>
          </cell>
        </row>
        <row r="79">
          <cell r="A79" t="str">
            <v>CENECO</v>
          </cell>
          <cell r="C79">
            <v>3957188</v>
          </cell>
          <cell r="D79">
            <v>452959.97399999999</v>
          </cell>
          <cell r="E79">
            <v>8.7362862662121223</v>
          </cell>
          <cell r="F79">
            <v>-2.6008799508346789</v>
          </cell>
          <cell r="H79">
            <v>-98770.103999999817</v>
          </cell>
          <cell r="I79" t="e">
            <v>#REF!</v>
          </cell>
          <cell r="J79" t="e">
            <v>#REF!</v>
          </cell>
          <cell r="L79">
            <v>14.525970649768938</v>
          </cell>
        </row>
        <row r="80">
          <cell r="A80" t="str">
            <v>GUIMELCO</v>
          </cell>
          <cell r="C80">
            <v>210518</v>
          </cell>
          <cell r="D80">
            <v>16074.153</v>
          </cell>
          <cell r="E80">
            <v>13.096677628986113</v>
          </cell>
          <cell r="F80">
            <v>2.8354781084209844</v>
          </cell>
          <cell r="G80">
            <v>5825.9418000000005</v>
          </cell>
          <cell r="I80" t="e">
            <v>#REF!</v>
          </cell>
          <cell r="J80" t="e">
            <v>#REF!</v>
          </cell>
          <cell r="L80">
            <v>12.611861632672394</v>
          </cell>
        </row>
        <row r="81">
          <cell r="A81" t="str">
            <v>ILECO I</v>
          </cell>
          <cell r="C81">
            <v>1478528</v>
          </cell>
          <cell r="D81">
            <v>139852.24197999999</v>
          </cell>
          <cell r="E81">
            <v>10.572072203257504</v>
          </cell>
          <cell r="F81">
            <v>3.7657571006286479</v>
          </cell>
          <cell r="G81">
            <v>54022.51640000008</v>
          </cell>
          <cell r="I81" t="e">
            <v>#REF!</v>
          </cell>
          <cell r="J81" t="e">
            <v>#REF!</v>
          </cell>
          <cell r="L81">
            <v>10.662625654259299</v>
          </cell>
        </row>
        <row r="82">
          <cell r="A82" t="str">
            <v>ILECO II</v>
          </cell>
          <cell r="C82">
            <v>913401</v>
          </cell>
          <cell r="D82">
            <v>92082.32</v>
          </cell>
          <cell r="E82">
            <v>9.919396036068596</v>
          </cell>
          <cell r="F82">
            <v>8.0424782393077621</v>
          </cell>
          <cell r="G82">
            <v>65842</v>
          </cell>
          <cell r="I82" t="e">
            <v>#REF!</v>
          </cell>
          <cell r="J82" t="e">
            <v>#REF!</v>
          </cell>
          <cell r="L82">
            <v>11.511906897322682</v>
          </cell>
        </row>
        <row r="83">
          <cell r="A83" t="str">
            <v>ILECO III</v>
          </cell>
          <cell r="C83">
            <v>370424</v>
          </cell>
          <cell r="D83">
            <v>36574.199999999997</v>
          </cell>
          <cell r="E83">
            <v>10.128013736459035</v>
          </cell>
          <cell r="F83">
            <v>0.84699950194347695</v>
          </cell>
          <cell r="G83">
            <v>3028.3224000000046</v>
          </cell>
          <cell r="I83" t="e">
            <v>#REF!</v>
          </cell>
          <cell r="J83" t="e">
            <v>#REF!</v>
          </cell>
          <cell r="L83">
            <v>13.223899290120459</v>
          </cell>
        </row>
        <row r="84">
          <cell r="A84" t="str">
            <v>NOCECO</v>
          </cell>
          <cell r="C84">
            <v>1257072</v>
          </cell>
          <cell r="D84">
            <v>133679.79300000001</v>
          </cell>
          <cell r="E84">
            <v>9.403605225510784</v>
          </cell>
          <cell r="F84">
            <v>2.6877195886836112</v>
          </cell>
          <cell r="G84">
            <v>32519.346799999941</v>
          </cell>
          <cell r="I84" t="e">
            <v>#REF!</v>
          </cell>
          <cell r="J84" t="e">
            <v>#REF!</v>
          </cell>
          <cell r="L84">
            <v>10.796909929022735</v>
          </cell>
        </row>
        <row r="85">
          <cell r="A85" t="str">
            <v>NONECO</v>
          </cell>
          <cell r="C85">
            <v>1193074</v>
          </cell>
          <cell r="D85">
            <v>111497.527</v>
          </cell>
          <cell r="E85">
            <v>10.700452575957133</v>
          </cell>
          <cell r="F85">
            <v>6.3029625141187609</v>
          </cell>
          <cell r="G85">
            <v>68861</v>
          </cell>
          <cell r="I85" t="e">
            <v>#REF!</v>
          </cell>
          <cell r="J85" t="e">
            <v>#REF!</v>
          </cell>
          <cell r="L85">
            <v>10.748450318587874</v>
          </cell>
        </row>
        <row r="87">
          <cell r="C87">
            <v>12697872</v>
          </cell>
          <cell r="D87">
            <v>1301662.3809800001</v>
          </cell>
          <cell r="G87">
            <v>370898.84529999999</v>
          </cell>
          <cell r="H87">
            <v>-98770.103999999817</v>
          </cell>
          <cell r="I87" t="e">
            <v>#REF!</v>
          </cell>
          <cell r="J87" t="e">
            <v>#REF!</v>
          </cell>
          <cell r="K87">
            <v>0</v>
          </cell>
        </row>
        <row r="89">
          <cell r="A89" t="str">
            <v>BANELCO</v>
          </cell>
          <cell r="C89">
            <v>121925</v>
          </cell>
          <cell r="D89">
            <v>11823.277</v>
          </cell>
          <cell r="E89">
            <v>10.312284825941234</v>
          </cell>
          <cell r="F89">
            <v>2.7806937163872862</v>
          </cell>
          <cell r="G89">
            <v>3287.0310999999929</v>
          </cell>
          <cell r="I89" t="e">
            <v>#REF!</v>
          </cell>
          <cell r="K89" t="e">
            <v>#REF!</v>
          </cell>
          <cell r="L89">
            <v>9.1923554703814876</v>
          </cell>
        </row>
        <row r="90">
          <cell r="A90" t="str">
            <v>BOHECO I</v>
          </cell>
          <cell r="C90">
            <v>804490</v>
          </cell>
          <cell r="D90">
            <v>93059.739000000001</v>
          </cell>
          <cell r="E90">
            <v>8.6448770289372927</v>
          </cell>
          <cell r="F90">
            <v>5.7375736074973069</v>
          </cell>
          <cell r="G90">
            <v>44411</v>
          </cell>
          <cell r="I90" t="e">
            <v>#REF!</v>
          </cell>
          <cell r="J90" t="e">
            <v>#REF!</v>
          </cell>
          <cell r="L90">
            <v>5.2916813655278228</v>
          </cell>
        </row>
        <row r="91">
          <cell r="A91" t="str">
            <v>BOHECO II</v>
          </cell>
          <cell r="C91">
            <v>524909</v>
          </cell>
          <cell r="D91">
            <v>58207.961000000003</v>
          </cell>
          <cell r="E91">
            <v>9.0178214626002777</v>
          </cell>
          <cell r="F91">
            <v>5.1361869242369442</v>
          </cell>
          <cell r="G91">
            <v>25987</v>
          </cell>
          <cell r="I91" t="e">
            <v>#REF!</v>
          </cell>
          <cell r="J91" t="e">
            <v>#REF!</v>
          </cell>
          <cell r="L91">
            <v>10.384502900928004</v>
          </cell>
        </row>
        <row r="92">
          <cell r="A92" t="str">
            <v>CELCO</v>
          </cell>
          <cell r="C92">
            <v>73778</v>
          </cell>
          <cell r="D92">
            <v>6361.9170000000004</v>
          </cell>
          <cell r="E92">
            <v>11.596819009113133</v>
          </cell>
          <cell r="F92">
            <v>-0.37250943012317855</v>
          </cell>
          <cell r="H92">
            <v>-238</v>
          </cell>
          <cell r="I92" t="e">
            <v>#REF!</v>
          </cell>
          <cell r="J92" t="e">
            <v>#REF!</v>
          </cell>
          <cell r="L92">
            <v>8.9799425630478051</v>
          </cell>
        </row>
        <row r="93">
          <cell r="A93" t="str">
            <v>CEBECO I</v>
          </cell>
          <cell r="C93">
            <v>978391</v>
          </cell>
          <cell r="D93">
            <v>115654.431</v>
          </cell>
          <cell r="E93">
            <v>8.4596067054274826</v>
          </cell>
          <cell r="F93">
            <v>5.3443599284474477</v>
          </cell>
          <cell r="G93">
            <v>50342</v>
          </cell>
          <cell r="I93" t="e">
            <v>#REF!</v>
          </cell>
          <cell r="J93" t="e">
            <v>#REF!</v>
          </cell>
          <cell r="L93">
            <v>10.173674584902743</v>
          </cell>
        </row>
        <row r="94">
          <cell r="A94" t="str">
            <v>CEBECO II</v>
          </cell>
          <cell r="C94">
            <v>1670799</v>
          </cell>
          <cell r="D94">
            <v>209709.723</v>
          </cell>
          <cell r="E94">
            <v>7.9671985452005005</v>
          </cell>
          <cell r="F94">
            <v>5.2797009700377222</v>
          </cell>
          <cell r="G94">
            <v>84608</v>
          </cell>
          <cell r="I94" t="e">
            <v>#REF!</v>
          </cell>
          <cell r="J94" t="e">
            <v>#REF!</v>
          </cell>
          <cell r="L94">
            <v>7.7264875187688391</v>
          </cell>
        </row>
        <row r="95">
          <cell r="A95" t="str">
            <v>CEBECO III</v>
          </cell>
          <cell r="C95">
            <v>613670</v>
          </cell>
          <cell r="D95">
            <v>102869.072</v>
          </cell>
          <cell r="E95">
            <v>5.9655442405468575</v>
          </cell>
          <cell r="F95">
            <v>4.5531525502434489</v>
          </cell>
          <cell r="G95">
            <v>26670</v>
          </cell>
          <cell r="I95" t="e">
            <v>#REF!</v>
          </cell>
          <cell r="J95" t="e">
            <v>#REF!</v>
          </cell>
          <cell r="L95">
            <v>6.9352643929028703</v>
          </cell>
        </row>
        <row r="96">
          <cell r="A96" t="str">
            <v>NORECO I</v>
          </cell>
          <cell r="C96">
            <v>357012</v>
          </cell>
          <cell r="D96">
            <v>37105.769999999997</v>
          </cell>
          <cell r="E96">
            <v>9.6214685748335107</v>
          </cell>
          <cell r="F96">
            <v>-1.2023804255097226</v>
          </cell>
          <cell r="H96">
            <v>-4152.415800000017</v>
          </cell>
          <cell r="I96" t="e">
            <v>#REF!</v>
          </cell>
          <cell r="J96" t="e">
            <v>#REF!</v>
          </cell>
          <cell r="L96">
            <v>13.413186025614646</v>
          </cell>
        </row>
        <row r="97">
          <cell r="A97" t="str">
            <v>NORECO II</v>
          </cell>
          <cell r="C97">
            <v>1720345</v>
          </cell>
          <cell r="D97">
            <v>172205.58100000001</v>
          </cell>
          <cell r="E97">
            <v>9.9900653045617602</v>
          </cell>
          <cell r="F97">
            <v>3.244482384403228</v>
          </cell>
          <cell r="G97">
            <v>52678</v>
          </cell>
          <cell r="I97" t="e">
            <v>#REF!</v>
          </cell>
          <cell r="J97" t="e">
            <v>#REF!</v>
          </cell>
          <cell r="L97">
            <v>15.298771186040669</v>
          </cell>
        </row>
        <row r="98">
          <cell r="A98" t="str">
            <v>PROSIELCO</v>
          </cell>
          <cell r="C98">
            <v>123121</v>
          </cell>
          <cell r="D98">
            <v>10977.704</v>
          </cell>
          <cell r="E98">
            <v>11.215551084270444</v>
          </cell>
          <cell r="F98">
            <v>0.27976754884196886</v>
          </cell>
          <cell r="G98">
            <v>298</v>
          </cell>
          <cell r="I98" t="e">
            <v>#REF!</v>
          </cell>
          <cell r="J98" t="e">
            <v>#REF!</v>
          </cell>
          <cell r="L98">
            <v>11.275098820043386</v>
          </cell>
        </row>
        <row r="100">
          <cell r="C100">
            <v>6988440</v>
          </cell>
          <cell r="D100">
            <v>817975.17500000005</v>
          </cell>
          <cell r="G100">
            <v>288281.03110000002</v>
          </cell>
          <cell r="H100">
            <v>-4390.415800000017</v>
          </cell>
          <cell r="I100" t="e">
            <v>#REF!</v>
          </cell>
          <cell r="J100" t="e">
            <v>#REF!</v>
          </cell>
          <cell r="K100" t="e">
            <v>#REF!</v>
          </cell>
        </row>
        <row r="102">
          <cell r="A102" t="str">
            <v>BILECO</v>
          </cell>
          <cell r="C102">
            <v>184778</v>
          </cell>
          <cell r="D102">
            <v>17955.102999999999</v>
          </cell>
          <cell r="E102">
            <v>10.291113339756391</v>
          </cell>
          <cell r="F102">
            <v>8</v>
          </cell>
          <cell r="G102">
            <v>12958</v>
          </cell>
          <cell r="I102" t="e">
            <v>#REF!</v>
          </cell>
          <cell r="K102" t="e">
            <v>#REF!</v>
          </cell>
          <cell r="L102">
            <v>16.280445510490775</v>
          </cell>
        </row>
        <row r="103">
          <cell r="A103" t="str">
            <v>LEYECO I/DORELCO</v>
          </cell>
          <cell r="C103">
            <v>204528</v>
          </cell>
          <cell r="D103">
            <v>10790.1589</v>
          </cell>
          <cell r="E103">
            <v>18.955049864928309</v>
          </cell>
          <cell r="F103">
            <v>7</v>
          </cell>
          <cell r="G103">
            <v>14497.398257255991</v>
          </cell>
          <cell r="I103" t="e">
            <v>#REF!</v>
          </cell>
          <cell r="J103" t="e">
            <v>#REF!</v>
          </cell>
          <cell r="L103">
            <v>14.452244759068082</v>
          </cell>
        </row>
        <row r="104">
          <cell r="A104" t="str">
            <v>LEYECO II</v>
          </cell>
          <cell r="C104">
            <v>645566.84600000002</v>
          </cell>
          <cell r="D104">
            <v>77970</v>
          </cell>
          <cell r="E104">
            <v>8.2796825189175323</v>
          </cell>
          <cell r="F104">
            <v>1</v>
          </cell>
          <cell r="G104">
            <v>6794.4239999999991</v>
          </cell>
          <cell r="I104" t="e">
            <v>#REF!</v>
          </cell>
          <cell r="J104" t="e">
            <v>#REF!</v>
          </cell>
          <cell r="L104">
            <v>6.1712983583795387</v>
          </cell>
        </row>
        <row r="105">
          <cell r="A105" t="str">
            <v>LEYECO III</v>
          </cell>
          <cell r="C105">
            <v>172445</v>
          </cell>
          <cell r="D105">
            <v>15175.91</v>
          </cell>
          <cell r="E105">
            <v>11.363074767839294</v>
          </cell>
          <cell r="F105">
            <v>19</v>
          </cell>
          <cell r="G105">
            <v>31017</v>
          </cell>
          <cell r="I105" t="e">
            <v>#REF!</v>
          </cell>
          <cell r="J105" t="e">
            <v>#REF!</v>
          </cell>
          <cell r="L105">
            <v>7.1233644156695668</v>
          </cell>
        </row>
        <row r="106">
          <cell r="A106" t="str">
            <v>LEYECO IV</v>
          </cell>
          <cell r="C106">
            <v>357479</v>
          </cell>
          <cell r="D106">
            <v>36780.767999999996</v>
          </cell>
          <cell r="E106">
            <v>9.7191825902058397</v>
          </cell>
          <cell r="F106">
            <v>7</v>
          </cell>
          <cell r="G106">
            <v>23846</v>
          </cell>
          <cell r="I106" t="e">
            <v>#REF!</v>
          </cell>
          <cell r="J106" t="e">
            <v>#REF!</v>
          </cell>
          <cell r="L106">
            <v>12.131548056904668</v>
          </cell>
        </row>
        <row r="107">
          <cell r="A107" t="str">
            <v>LEYECO V</v>
          </cell>
          <cell r="C107">
            <v>610581</v>
          </cell>
          <cell r="D107">
            <v>73508.667000000001</v>
          </cell>
          <cell r="E107">
            <v>8.3062450309430851</v>
          </cell>
          <cell r="F107">
            <v>-10</v>
          </cell>
          <cell r="H107">
            <v>-56750.774038100033</v>
          </cell>
          <cell r="I107" t="e">
            <v>#REF!</v>
          </cell>
          <cell r="J107" t="e">
            <v>#REF!</v>
          </cell>
          <cell r="L107">
            <v>13.317477765008819</v>
          </cell>
        </row>
        <row r="108">
          <cell r="A108" t="str">
            <v>SOLECO</v>
          </cell>
          <cell r="C108">
            <v>482600</v>
          </cell>
          <cell r="D108">
            <v>55474.156000000003</v>
          </cell>
          <cell r="E108">
            <v>8.6995465059441361</v>
          </cell>
          <cell r="F108">
            <v>12</v>
          </cell>
          <cell r="G108">
            <v>55650.907425599988</v>
          </cell>
          <cell r="I108" t="e">
            <v>#REF!</v>
          </cell>
          <cell r="J108" t="e">
            <v>#REF!</v>
          </cell>
          <cell r="L108">
            <v>12.313900876116097</v>
          </cell>
        </row>
        <row r="109">
          <cell r="A109" t="str">
            <v>SAMELCO I</v>
          </cell>
          <cell r="C109">
            <v>234269</v>
          </cell>
          <cell r="D109">
            <v>26289.513999999999</v>
          </cell>
          <cell r="E109">
            <v>8.9111194676326093</v>
          </cell>
          <cell r="F109">
            <v>8</v>
          </cell>
          <cell r="G109">
            <v>17716.40400000001</v>
          </cell>
          <cell r="I109" t="e">
            <v>#REF!</v>
          </cell>
          <cell r="K109" t="e">
            <v>#REF!</v>
          </cell>
          <cell r="L109">
            <v>16.649801019633458</v>
          </cell>
        </row>
        <row r="110">
          <cell r="A110" t="str">
            <v>SAMELCO II</v>
          </cell>
          <cell r="C110">
            <v>371492</v>
          </cell>
          <cell r="D110">
            <v>37992.438999999998</v>
          </cell>
          <cell r="E110">
            <v>9.7780508379575206</v>
          </cell>
          <cell r="F110">
            <v>12</v>
          </cell>
          <cell r="G110">
            <v>40141.033522300015</v>
          </cell>
          <cell r="I110" t="e">
            <v>#REF!</v>
          </cell>
          <cell r="J110" t="e">
            <v>#REF!</v>
          </cell>
          <cell r="L110">
            <v>12.972149903658824</v>
          </cell>
        </row>
        <row r="111">
          <cell r="A111" t="str">
            <v>ESAMELCO</v>
          </cell>
          <cell r="C111">
            <v>361965</v>
          </cell>
          <cell r="D111">
            <v>35712.881699999998</v>
          </cell>
          <cell r="E111">
            <v>10.135418447624181</v>
          </cell>
          <cell r="F111">
            <v>6</v>
          </cell>
          <cell r="G111">
            <v>21303</v>
          </cell>
          <cell r="I111" t="e">
            <v>#REF!</v>
          </cell>
          <cell r="J111" t="e">
            <v>#REF!</v>
          </cell>
          <cell r="L111">
            <v>13.778711120485823</v>
          </cell>
        </row>
        <row r="112">
          <cell r="A112" t="str">
            <v>NORSAMELCO</v>
          </cell>
          <cell r="C112">
            <v>413410</v>
          </cell>
          <cell r="D112">
            <v>40620.21</v>
          </cell>
          <cell r="E112">
            <v>10.177446153035644</v>
          </cell>
          <cell r="F112">
            <v>9</v>
          </cell>
          <cell r="G112">
            <v>33568</v>
          </cell>
          <cell r="I112" t="e">
            <v>#REF!</v>
          </cell>
          <cell r="K112" t="e">
            <v>#REF!</v>
          </cell>
          <cell r="L112">
            <v>20.495286225016628</v>
          </cell>
        </row>
        <row r="114">
          <cell r="C114">
            <v>4039113.8459999999</v>
          </cell>
          <cell r="D114">
            <v>428269.80760000012</v>
          </cell>
          <cell r="G114">
            <v>257492.167205156</v>
          </cell>
          <cell r="H114">
            <v>-56750.774038100033</v>
          </cell>
          <cell r="I114" t="e">
            <v>#REF!</v>
          </cell>
          <cell r="J114" t="e">
            <v>#REF!</v>
          </cell>
          <cell r="K114" t="e">
            <v>#REF!</v>
          </cell>
        </row>
        <row r="116">
          <cell r="A116" t="str">
            <v>ZAMCELCO</v>
          </cell>
          <cell r="C116">
            <v>2579968</v>
          </cell>
          <cell r="D116">
            <v>336869.05</v>
          </cell>
          <cell r="E116">
            <v>7.6586673664440239</v>
          </cell>
          <cell r="F116">
            <v>-1.8235921507136292</v>
          </cell>
          <cell r="H116">
            <v>-42984</v>
          </cell>
          <cell r="I116" t="e">
            <v>#REF!</v>
          </cell>
          <cell r="K116" t="e">
            <v>#REF!</v>
          </cell>
          <cell r="L116">
            <v>19.274116508270275</v>
          </cell>
        </row>
        <row r="117">
          <cell r="A117" t="str">
            <v>ZAMSURECO I</v>
          </cell>
          <cell r="C117">
            <v>906469</v>
          </cell>
          <cell r="D117">
            <v>119697.976</v>
          </cell>
          <cell r="E117">
            <v>7.5729684852816561</v>
          </cell>
          <cell r="F117">
            <v>5.0021442356448063</v>
          </cell>
          <cell r="G117">
            <v>45209.92614320002</v>
          </cell>
          <cell r="I117" t="e">
            <v>#REF!</v>
          </cell>
          <cell r="J117" t="e">
            <v>#REF!</v>
          </cell>
          <cell r="L117">
            <v>12.108788668521472</v>
          </cell>
        </row>
        <row r="118">
          <cell r="A118" t="str">
            <v>ZAMSURECO II</v>
          </cell>
          <cell r="C118">
            <v>486862</v>
          </cell>
          <cell r="D118">
            <v>65309.544999999998</v>
          </cell>
          <cell r="E118">
            <v>7.454683691334858</v>
          </cell>
          <cell r="F118">
            <v>-7.1637933192887555</v>
          </cell>
          <cell r="H118">
            <v>-34199.083657999989</v>
          </cell>
          <cell r="I118" t="e">
            <v>#REF!</v>
          </cell>
          <cell r="K118" t="e">
            <v>#REF!</v>
          </cell>
          <cell r="L118">
            <v>21.733279675691595</v>
          </cell>
        </row>
        <row r="119">
          <cell r="A119" t="str">
            <v>ZANECO</v>
          </cell>
          <cell r="C119">
            <v>912849</v>
          </cell>
          <cell r="D119">
            <v>117044.981</v>
          </cell>
          <cell r="E119">
            <v>7.7991298063434265</v>
          </cell>
          <cell r="F119">
            <v>2.22425795616966</v>
          </cell>
          <cell r="G119">
            <v>19576.756500000018</v>
          </cell>
          <cell r="I119" t="e">
            <v>#REF!</v>
          </cell>
          <cell r="K119" t="e">
            <v>#REF!</v>
          </cell>
          <cell r="L119">
            <v>12.25</v>
          </cell>
        </row>
        <row r="121">
          <cell r="C121">
            <v>4886148</v>
          </cell>
          <cell r="D121">
            <v>638921.55199999991</v>
          </cell>
          <cell r="G121">
            <v>64786.682643200038</v>
          </cell>
          <cell r="H121">
            <v>-77183.083657999989</v>
          </cell>
          <cell r="I121" t="e">
            <v>#REF!</v>
          </cell>
          <cell r="J121" t="e">
            <v>#REF!</v>
          </cell>
          <cell r="K121" t="e">
            <v>#REF!</v>
          </cell>
        </row>
        <row r="123">
          <cell r="A123" t="str">
            <v>BASELCO</v>
          </cell>
          <cell r="C123">
            <v>160205</v>
          </cell>
          <cell r="D123">
            <v>17544.357</v>
          </cell>
          <cell r="E123">
            <v>9.1314261332005504</v>
          </cell>
          <cell r="F123">
            <v>-23.409990967831583</v>
          </cell>
          <cell r="H123">
            <v>-33694</v>
          </cell>
          <cell r="I123" t="e">
            <v>#REF!</v>
          </cell>
          <cell r="K123" t="e">
            <v>#REF!</v>
          </cell>
          <cell r="L123">
            <v>32.563813304206256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F124">
            <v>0</v>
          </cell>
          <cell r="G124">
            <v>0</v>
          </cell>
          <cell r="H124">
            <v>0</v>
          </cell>
          <cell r="I124" t="e">
            <v>#REF!</v>
          </cell>
          <cell r="K124" t="e">
            <v>#REF!</v>
          </cell>
          <cell r="L124">
            <v>0</v>
          </cell>
        </row>
        <row r="125">
          <cell r="A125" t="str">
            <v>MAGELCO</v>
          </cell>
          <cell r="C125">
            <v>92989</v>
          </cell>
          <cell r="D125">
            <v>13235.299000000001</v>
          </cell>
          <cell r="E125">
            <v>7.0258329638038397</v>
          </cell>
          <cell r="F125">
            <v>-46.061836827943345</v>
          </cell>
          <cell r="H125">
            <v>-45364</v>
          </cell>
          <cell r="I125" t="e">
            <v>#REF!</v>
          </cell>
          <cell r="K125" t="e">
            <v>#REF!</v>
          </cell>
          <cell r="L125">
            <v>41.23066423822398</v>
          </cell>
        </row>
        <row r="126">
          <cell r="A126" t="str">
            <v>SIASELCO</v>
          </cell>
          <cell r="C126">
            <v>19349</v>
          </cell>
          <cell r="D126">
            <v>1767.2760000000001</v>
          </cell>
          <cell r="E126">
            <v>10.948487955474979</v>
          </cell>
          <cell r="F126">
            <v>11.20476511575635</v>
          </cell>
          <cell r="G126">
            <v>1994</v>
          </cell>
          <cell r="I126" t="e">
            <v>#REF!</v>
          </cell>
          <cell r="J126" t="e">
            <v>#REF!</v>
          </cell>
          <cell r="L126">
            <v>10.719743628260971</v>
          </cell>
        </row>
        <row r="127">
          <cell r="A127" t="str">
            <v>SULECO</v>
          </cell>
          <cell r="C127">
            <v>211296</v>
          </cell>
          <cell r="D127">
            <v>21373.420999999998</v>
          </cell>
          <cell r="E127">
            <v>9.8859232689048717</v>
          </cell>
          <cell r="F127">
            <v>-3.3150898751786131</v>
          </cell>
          <cell r="H127">
            <v>-6980.5339000000095</v>
          </cell>
          <cell r="I127" t="e">
            <v>#REF!</v>
          </cell>
          <cell r="K127" t="e">
            <v>#REF!</v>
          </cell>
          <cell r="L127">
            <v>31.089306480326862</v>
          </cell>
        </row>
        <row r="128">
          <cell r="A128" t="str">
            <v>TAWELCO</v>
          </cell>
          <cell r="C128">
            <v>88939</v>
          </cell>
          <cell r="D128">
            <v>9533.2839999999997</v>
          </cell>
          <cell r="E128">
            <v>9.3293140118347466</v>
          </cell>
          <cell r="F128">
            <v>-85.731073960347246</v>
          </cell>
          <cell r="H128">
            <v>-67845</v>
          </cell>
          <cell r="I128" t="e">
            <v>#REF!</v>
          </cell>
          <cell r="K128" t="e">
            <v>#REF!</v>
          </cell>
          <cell r="L128">
            <v>28.630976145556431</v>
          </cell>
        </row>
        <row r="129">
          <cell r="A129" t="str">
            <v>LASURECO</v>
          </cell>
          <cell r="C129">
            <v>236987</v>
          </cell>
          <cell r="D129">
            <v>38533.385999999999</v>
          </cell>
          <cell r="E129">
            <v>6.1501732549535095</v>
          </cell>
          <cell r="F129">
            <v>-13.246224638513146</v>
          </cell>
          <cell r="H129">
            <v>-30048.70259999999</v>
          </cell>
          <cell r="I129" t="e">
            <v>#REF!</v>
          </cell>
          <cell r="K129" t="e">
            <v>#REF!</v>
          </cell>
          <cell r="L129">
            <v>17.109117463933856</v>
          </cell>
        </row>
        <row r="131">
          <cell r="C131">
            <v>809765</v>
          </cell>
          <cell r="D131">
            <v>101987.023</v>
          </cell>
          <cell r="G131">
            <v>1994</v>
          </cell>
          <cell r="H131">
            <v>-183932.2365</v>
          </cell>
          <cell r="I131" t="e">
            <v>#REF!</v>
          </cell>
          <cell r="J131" t="e">
            <v>#REF!</v>
          </cell>
          <cell r="K131" t="e">
            <v>#REF!</v>
          </cell>
        </row>
        <row r="134">
          <cell r="A134" t="str">
            <v>BUSECO</v>
          </cell>
          <cell r="C134">
            <v>667051</v>
          </cell>
          <cell r="D134">
            <v>90959.504000000001</v>
          </cell>
          <cell r="E134">
            <v>7.3334942547619875</v>
          </cell>
          <cell r="F134">
            <v>10</v>
          </cell>
          <cell r="G134">
            <v>66200.051219200017</v>
          </cell>
          <cell r="I134" t="e">
            <v>#REF!</v>
          </cell>
          <cell r="J134" t="e">
            <v>#REF!</v>
          </cell>
          <cell r="L134">
            <v>11.097593666736312</v>
          </cell>
        </row>
        <row r="135">
          <cell r="A135" t="str">
            <v>CAMELCO</v>
          </cell>
          <cell r="C135">
            <v>134275</v>
          </cell>
          <cell r="D135">
            <v>11887.996999999999</v>
          </cell>
          <cell r="E135">
            <v>11.295006215092418</v>
          </cell>
          <cell r="F135">
            <v>13</v>
          </cell>
          <cell r="G135">
            <v>17370</v>
          </cell>
          <cell r="I135" t="e">
            <v>#REF!</v>
          </cell>
          <cell r="J135" t="e">
            <v>#REF!</v>
          </cell>
          <cell r="L135">
            <v>12.044759447202518</v>
          </cell>
        </row>
        <row r="136">
          <cell r="A136" t="str">
            <v>FIBECO</v>
          </cell>
          <cell r="C136">
            <v>818432</v>
          </cell>
          <cell r="D136">
            <v>103962.144</v>
          </cell>
          <cell r="E136">
            <v>7.8724040166005045</v>
          </cell>
          <cell r="F136">
            <v>3</v>
          </cell>
          <cell r="G136">
            <v>22160</v>
          </cell>
          <cell r="I136" t="e">
            <v>#REF!</v>
          </cell>
          <cell r="J136" t="e">
            <v>#REF!</v>
          </cell>
          <cell r="L136">
            <v>11.937681784249158</v>
          </cell>
        </row>
        <row r="137">
          <cell r="A137" t="str">
            <v>LANECO</v>
          </cell>
          <cell r="C137">
            <v>335926</v>
          </cell>
          <cell r="D137">
            <v>47667.988599999997</v>
          </cell>
          <cell r="E137">
            <v>7.0472031622496445</v>
          </cell>
          <cell r="F137">
            <v>9</v>
          </cell>
          <cell r="G137">
            <v>29149.800817359996</v>
          </cell>
          <cell r="I137" t="e">
            <v>#REF!</v>
          </cell>
          <cell r="J137" t="e">
            <v>#REF!</v>
          </cell>
          <cell r="L137">
            <v>15.365809037240608</v>
          </cell>
        </row>
        <row r="138">
          <cell r="A138" t="str">
            <v>MOELCI I</v>
          </cell>
          <cell r="C138">
            <v>275874</v>
          </cell>
          <cell r="D138">
            <v>32691.838</v>
          </cell>
          <cell r="E138">
            <v>8.4386200616802274</v>
          </cell>
          <cell r="F138">
            <v>2</v>
          </cell>
          <cell r="G138">
            <v>4231.9807423999882</v>
          </cell>
          <cell r="I138" t="e">
            <v>#REF!</v>
          </cell>
          <cell r="K138" t="e">
            <v>#REF!</v>
          </cell>
          <cell r="L138">
            <v>12.360178303755125</v>
          </cell>
        </row>
        <row r="139">
          <cell r="A139" t="str">
            <v>MOELCI II</v>
          </cell>
          <cell r="C139">
            <v>622746</v>
          </cell>
          <cell r="D139">
            <v>85660.498999999996</v>
          </cell>
          <cell r="E139">
            <v>7.2699319671252445</v>
          </cell>
          <cell r="F139">
            <v>14</v>
          </cell>
          <cell r="G139">
            <v>80453</v>
          </cell>
          <cell r="I139" t="e">
            <v>#REF!</v>
          </cell>
          <cell r="J139" t="e">
            <v>#REF!</v>
          </cell>
          <cell r="L139">
            <v>11.576493571393126</v>
          </cell>
        </row>
        <row r="140">
          <cell r="A140" t="str">
            <v>MORESCO I</v>
          </cell>
          <cell r="C140">
            <v>1137951</v>
          </cell>
          <cell r="D140">
            <v>222251.50899999999</v>
          </cell>
          <cell r="E140">
            <v>5.1201047188390518</v>
          </cell>
          <cell r="F140">
            <v>4</v>
          </cell>
          <cell r="G140">
            <v>39138</v>
          </cell>
          <cell r="I140" t="e">
            <v>#REF!</v>
          </cell>
          <cell r="J140" t="e">
            <v>#REF!</v>
          </cell>
          <cell r="L140">
            <v>2.7879360865195371</v>
          </cell>
        </row>
        <row r="141">
          <cell r="A141" t="str">
            <v>MORESCO II</v>
          </cell>
          <cell r="C141">
            <v>600053</v>
          </cell>
          <cell r="D141">
            <v>62833.626029999999</v>
          </cell>
          <cell r="E141">
            <v>9.5498706331782266</v>
          </cell>
          <cell r="F141">
            <v>2</v>
          </cell>
          <cell r="G141">
            <v>12317</v>
          </cell>
          <cell r="I141" t="e">
            <v>#REF!</v>
          </cell>
          <cell r="J141" t="e">
            <v>#REF!</v>
          </cell>
          <cell r="L141">
            <v>10.099576294222489</v>
          </cell>
        </row>
        <row r="143">
          <cell r="C143">
            <v>4592308</v>
          </cell>
          <cell r="D143">
            <v>657915.10563000001</v>
          </cell>
          <cell r="G143">
            <v>271019.83277896</v>
          </cell>
          <cell r="H143">
            <v>0</v>
          </cell>
          <cell r="I143" t="e">
            <v>#REF!</v>
          </cell>
          <cell r="J143" t="e">
            <v>#REF!</v>
          </cell>
          <cell r="K143" t="e">
            <v>#REF!</v>
          </cell>
        </row>
        <row r="145">
          <cell r="A145" t="str">
            <v>ANECO</v>
          </cell>
          <cell r="C145">
            <v>1659092</v>
          </cell>
          <cell r="D145">
            <v>198887.62599999999</v>
          </cell>
          <cell r="E145">
            <v>8.3418563204128144</v>
          </cell>
          <cell r="F145">
            <v>2.8088287669944294</v>
          </cell>
          <cell r="G145">
            <v>43297</v>
          </cell>
          <cell r="I145" t="e">
            <v>#REF!</v>
          </cell>
          <cell r="J145" t="e">
            <v>#REF!</v>
          </cell>
          <cell r="L145">
            <v>12.487903883642659</v>
          </cell>
        </row>
        <row r="146">
          <cell r="A146" t="str">
            <v>ASELCO</v>
          </cell>
          <cell r="C146">
            <v>1042418</v>
          </cell>
          <cell r="D146">
            <v>122084.18700000001</v>
          </cell>
          <cell r="E146">
            <v>8.5385177688900846</v>
          </cell>
          <cell r="F146">
            <v>5.9777068532637649</v>
          </cell>
          <cell r="G146">
            <v>60927</v>
          </cell>
          <cell r="I146" t="e">
            <v>#REF!</v>
          </cell>
          <cell r="K146" t="e">
            <v>#REF!</v>
          </cell>
          <cell r="L146">
            <v>8.19</v>
          </cell>
        </row>
        <row r="147">
          <cell r="A147" t="str">
            <v>DIELCO</v>
          </cell>
          <cell r="C147">
            <v>63067</v>
          </cell>
          <cell r="D147">
            <v>7991.5429999999997</v>
          </cell>
          <cell r="E147">
            <v>7.8917175318959059</v>
          </cell>
          <cell r="F147">
            <v>5.3034002666595317</v>
          </cell>
          <cell r="G147">
            <v>3399.1143999999986</v>
          </cell>
          <cell r="I147" t="e">
            <v>#REF!</v>
          </cell>
          <cell r="J147" t="e">
            <v>#REF!</v>
          </cell>
          <cell r="L147">
            <v>5.2579218399929868</v>
          </cell>
        </row>
        <row r="148">
          <cell r="A148" t="str">
            <v>SIARELCO</v>
          </cell>
          <cell r="C148">
            <v>99394</v>
          </cell>
          <cell r="D148">
            <v>12398.585999999999</v>
          </cell>
          <cell r="E148">
            <v>8.0165593076500823</v>
          </cell>
          <cell r="F148">
            <v>9.8674030774520762</v>
          </cell>
          <cell r="G148">
            <v>9183</v>
          </cell>
          <cell r="I148" t="e">
            <v>#REF!</v>
          </cell>
          <cell r="J148" t="e">
            <v>#REF!</v>
          </cell>
          <cell r="L148">
            <v>8.3681063063013799</v>
          </cell>
        </row>
        <row r="149">
          <cell r="A149" t="str">
            <v>SURNECO</v>
          </cell>
          <cell r="C149">
            <v>720841</v>
          </cell>
          <cell r="D149">
            <v>92554.981</v>
          </cell>
          <cell r="E149">
            <v>7.7882464261972029</v>
          </cell>
          <cell r="F149">
            <v>6.8573187116725594</v>
          </cell>
          <cell r="G149">
            <v>45679</v>
          </cell>
          <cell r="I149" t="e">
            <v>#REF!</v>
          </cell>
          <cell r="J149" t="e">
            <v>#REF!</v>
          </cell>
          <cell r="L149">
            <v>10.969641283768514</v>
          </cell>
        </row>
        <row r="150">
          <cell r="A150" t="str">
            <v>SURSECO I</v>
          </cell>
          <cell r="C150">
            <v>286375</v>
          </cell>
          <cell r="D150">
            <v>34760.057000000001</v>
          </cell>
          <cell r="E150">
            <v>8.2386228538117763</v>
          </cell>
          <cell r="F150">
            <v>5.8052213945750069</v>
          </cell>
          <cell r="G150">
            <v>15283</v>
          </cell>
          <cell r="I150" t="e">
            <v>#REF!</v>
          </cell>
          <cell r="J150" t="e">
            <v>#REF!</v>
          </cell>
          <cell r="L150">
            <v>11.143392620162087</v>
          </cell>
        </row>
        <row r="151">
          <cell r="A151" t="str">
            <v>SURSECO II</v>
          </cell>
          <cell r="C151">
            <v>340284</v>
          </cell>
          <cell r="D151">
            <v>41649.069000000003</v>
          </cell>
          <cell r="E151">
            <v>8.1702666631035612</v>
          </cell>
          <cell r="F151">
            <v>3.1800289380737858</v>
          </cell>
          <cell r="G151">
            <v>10066</v>
          </cell>
          <cell r="I151" t="e">
            <v>#REF!</v>
          </cell>
          <cell r="J151" t="e">
            <v>#REF!</v>
          </cell>
          <cell r="L151">
            <v>13.570813753890377</v>
          </cell>
        </row>
        <row r="153">
          <cell r="C153">
            <v>4211471</v>
          </cell>
          <cell r="D153">
            <v>510326.049</v>
          </cell>
          <cell r="G153">
            <v>187834.11439999999</v>
          </cell>
          <cell r="H153">
            <v>0</v>
          </cell>
          <cell r="I153" t="e">
            <v>#REF!</v>
          </cell>
          <cell r="J153" t="e">
            <v>#REF!</v>
          </cell>
          <cell r="K153" t="e">
            <v>#REF!</v>
          </cell>
        </row>
        <row r="155">
          <cell r="A155" t="str">
            <v>DANECO</v>
          </cell>
          <cell r="C155">
            <v>2347284</v>
          </cell>
          <cell r="D155">
            <v>262558.141</v>
          </cell>
          <cell r="E155">
            <v>8.940054157376137</v>
          </cell>
          <cell r="F155">
            <v>6.7505101693052652</v>
          </cell>
          <cell r="G155">
            <v>145584</v>
          </cell>
          <cell r="I155" t="e">
            <v>#REF!</v>
          </cell>
          <cell r="J155" t="e">
            <v>#REF!</v>
          </cell>
          <cell r="L155">
            <v>16.484288423158702</v>
          </cell>
        </row>
        <row r="156">
          <cell r="A156" t="str">
            <v>DASURECO</v>
          </cell>
          <cell r="C156">
            <v>1323454</v>
          </cell>
          <cell r="D156">
            <v>175356.609</v>
          </cell>
          <cell r="E156">
            <v>7.5472148300951689</v>
          </cell>
          <cell r="F156">
            <v>3.6648888730122198</v>
          </cell>
          <cell r="G156">
            <v>47006.620399999898</v>
          </cell>
          <cell r="I156" t="e">
            <v>#REF!</v>
          </cell>
          <cell r="J156" t="e">
            <v>#REF!</v>
          </cell>
          <cell r="L156">
            <v>9.2336749670649123</v>
          </cell>
        </row>
        <row r="157">
          <cell r="A157" t="str">
            <v>DORECO</v>
          </cell>
          <cell r="C157">
            <v>553226</v>
          </cell>
          <cell r="D157">
            <v>61418.671999999999</v>
          </cell>
          <cell r="E157">
            <v>9.0074562341562849</v>
          </cell>
          <cell r="F157">
            <v>11.887291101403971</v>
          </cell>
          <cell r="G157">
            <v>60767</v>
          </cell>
          <cell r="I157" t="e">
            <v>#REF!</v>
          </cell>
          <cell r="J157" t="e">
            <v>#REF!</v>
          </cell>
          <cell r="L157">
            <v>8.7448864012706871</v>
          </cell>
        </row>
        <row r="159">
          <cell r="C159">
            <v>4223964</v>
          </cell>
          <cell r="D159">
            <v>499333.42200000002</v>
          </cell>
          <cell r="G159">
            <v>253357.6203999999</v>
          </cell>
          <cell r="H159">
            <v>0</v>
          </cell>
          <cell r="I159" t="e">
            <v>#REF!</v>
          </cell>
          <cell r="J159" t="e">
            <v>#REF!</v>
          </cell>
          <cell r="K159">
            <v>0</v>
          </cell>
        </row>
        <row r="161">
          <cell r="A161" t="str">
            <v>COTELCO</v>
          </cell>
          <cell r="C161">
            <v>851808</v>
          </cell>
          <cell r="D161">
            <v>113217.329</v>
          </cell>
          <cell r="E161">
            <v>7.5236539099063187</v>
          </cell>
          <cell r="F161">
            <v>3.2711942794122879</v>
          </cell>
          <cell r="G161">
            <v>27585</v>
          </cell>
          <cell r="I161" t="e">
            <v>#REF!</v>
          </cell>
          <cell r="J161" t="e">
            <v>#REF!</v>
          </cell>
          <cell r="L161">
            <v>12.94</v>
          </cell>
        </row>
        <row r="162">
          <cell r="A162" t="str">
            <v>COTELCO-PPALMA</v>
          </cell>
          <cell r="C162">
            <v>244277</v>
          </cell>
          <cell r="D162">
            <v>38988.112000000001</v>
          </cell>
          <cell r="E162">
            <v>6.265422649857987</v>
          </cell>
          <cell r="F162">
            <v>0.64030669467158796</v>
          </cell>
          <cell r="G162">
            <v>1570</v>
          </cell>
          <cell r="L162">
            <v>23.356931655217441</v>
          </cell>
        </row>
        <row r="163">
          <cell r="A163" t="str">
            <v>SOCOTECO I</v>
          </cell>
          <cell r="C163">
            <v>1048797</v>
          </cell>
          <cell r="D163">
            <v>137963.81</v>
          </cell>
          <cell r="E163">
            <v>7.6019718504439684</v>
          </cell>
          <cell r="F163">
            <v>2.7277967816592472</v>
          </cell>
          <cell r="G163">
            <v>27873.486400000053</v>
          </cell>
          <cell r="I163" t="e">
            <v>#REF!</v>
          </cell>
          <cell r="J163" t="e">
            <v>#REF!</v>
          </cell>
          <cell r="L163">
            <v>14.45</v>
          </cell>
        </row>
        <row r="164">
          <cell r="A164" t="str">
            <v>SOCOTECO II</v>
          </cell>
          <cell r="C164">
            <v>3820773</v>
          </cell>
          <cell r="D164">
            <v>533256.31900000002</v>
          </cell>
          <cell r="E164">
            <v>7.1649840121256956</v>
          </cell>
          <cell r="F164">
            <v>3.0273164060342244</v>
          </cell>
          <cell r="G164">
            <v>111253</v>
          </cell>
          <cell r="I164" t="e">
            <v>#REF!</v>
          </cell>
          <cell r="J164" t="e">
            <v>#REF!</v>
          </cell>
          <cell r="L164">
            <v>12.665044090089694</v>
          </cell>
        </row>
        <row r="165">
          <cell r="A165" t="str">
            <v>SUKELCO</v>
          </cell>
          <cell r="C165">
            <v>685650</v>
          </cell>
          <cell r="D165">
            <v>95813.483999999997</v>
          </cell>
          <cell r="E165">
            <v>7.1560908900880804</v>
          </cell>
          <cell r="F165">
            <v>2.4013094007919857</v>
          </cell>
          <cell r="G165">
            <v>16197</v>
          </cell>
          <cell r="I165" t="e">
            <v>#REF!</v>
          </cell>
          <cell r="J165" t="e">
            <v>#REF!</v>
          </cell>
          <cell r="L165">
            <v>14.016753356240427</v>
          </cell>
        </row>
      </sheetData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1"/>
      <sheetName val="Debt to Equity Ratio"/>
      <sheetName val="Current Ratio"/>
      <sheetName val="CAR"/>
      <sheetName val="REG2"/>
      <sheetName val="REG3"/>
      <sheetName val="REG4"/>
      <sheetName val="REG5"/>
      <sheetName val="REG6"/>
      <sheetName val="REG7"/>
      <sheetName val="REG 8"/>
      <sheetName val="REG9"/>
      <sheetName val="ARMM"/>
      <sheetName val="REG10"/>
      <sheetName val="CARAGA"/>
      <sheetName val="sched of ale"/>
      <sheetName val="REG11"/>
      <sheetName val="REG12"/>
      <sheetName val="Acid Test final"/>
      <sheetName val="SUMMARY BS"/>
      <sheetName val="SUM-LUZVIMIN"/>
      <sheetName val="sum-2006-2009"/>
      <sheetName val="SUM-REGIONAL"/>
      <sheetName val="TOP 10 ASSETS"/>
      <sheetName val="LOWEST 10 ASSETS"/>
      <sheetName val="main"/>
      <sheetName val="main (2)"/>
      <sheetName val="main (3)"/>
      <sheetName val="Total Ave. Assets"/>
      <sheetName val="Acid Test"/>
      <sheetName val="UTILITY &amp; DEP"/>
      <sheetName val="PROFITABILITY RATIO"/>
    </sheetNames>
    <sheetDataSet>
      <sheetData sheetId="0"/>
      <sheetData sheetId="1"/>
      <sheetData sheetId="2"/>
      <sheetData sheetId="3">
        <row r="19">
          <cell r="J19">
            <v>159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 refreshError="1"/>
      <sheetData sheetId="22"/>
      <sheetData sheetId="23"/>
      <sheetData sheetId="24"/>
      <sheetData sheetId="25"/>
      <sheetData sheetId="26"/>
      <sheetData sheetId="27"/>
      <sheetData sheetId="28">
        <row r="142">
          <cell r="G142">
            <v>70997995</v>
          </cell>
        </row>
      </sheetData>
      <sheetData sheetId="29" refreshError="1">
        <row r="104">
          <cell r="B104" t="str">
            <v>REGION IX</v>
          </cell>
        </row>
        <row r="105">
          <cell r="A105">
            <v>88</v>
          </cell>
          <cell r="B105" t="str">
            <v>ZAMCELCO</v>
          </cell>
          <cell r="D105">
            <v>59521</v>
          </cell>
          <cell r="E105">
            <v>169664</v>
          </cell>
          <cell r="F105">
            <v>616222</v>
          </cell>
          <cell r="G105">
            <v>0.37191953549207918</v>
          </cell>
        </row>
        <row r="106">
          <cell r="A106">
            <v>89</v>
          </cell>
          <cell r="B106" t="str">
            <v>ZANECO</v>
          </cell>
          <cell r="D106">
            <v>30221</v>
          </cell>
          <cell r="E106">
            <v>68399</v>
          </cell>
          <cell r="F106">
            <v>90702</v>
          </cell>
          <cell r="G106">
            <v>1.0872968622522106</v>
          </cell>
        </row>
        <row r="107">
          <cell r="A107">
            <v>90</v>
          </cell>
          <cell r="B107" t="str">
            <v>ZAMSURECO I</v>
          </cell>
          <cell r="D107">
            <v>60892</v>
          </cell>
          <cell r="E107">
            <v>75785</v>
          </cell>
          <cell r="F107">
            <v>69703</v>
          </cell>
          <cell r="G107">
            <v>1.9608481700931093</v>
          </cell>
        </row>
        <row r="108">
          <cell r="A108">
            <v>91</v>
          </cell>
          <cell r="B108" t="str">
            <v>ZAMSURECO II</v>
          </cell>
          <cell r="D108">
            <v>27974</v>
          </cell>
          <cell r="E108">
            <v>113703</v>
          </cell>
          <cell r="F108">
            <v>57724</v>
          </cell>
          <cell r="G108">
            <v>2.4543863904095349</v>
          </cell>
        </row>
        <row r="109">
          <cell r="B109" t="str">
            <v>ARMM</v>
          </cell>
        </row>
        <row r="110">
          <cell r="A110">
            <v>92</v>
          </cell>
          <cell r="B110" t="str">
            <v>BASELCO</v>
          </cell>
          <cell r="D110">
            <v>4072</v>
          </cell>
          <cell r="E110">
            <v>87572</v>
          </cell>
          <cell r="F110">
            <v>222359</v>
          </cell>
          <cell r="G110">
            <v>0.4121443251678592</v>
          </cell>
        </row>
        <row r="111">
          <cell r="A111">
            <v>93</v>
          </cell>
          <cell r="B111" t="str">
            <v>CASELCO</v>
          </cell>
          <cell r="D111">
            <v>-185</v>
          </cell>
          <cell r="E111">
            <v>1153</v>
          </cell>
          <cell r="F111">
            <v>2756</v>
          </cell>
          <cell r="G111">
            <v>0.35123367198838895</v>
          </cell>
        </row>
        <row r="112">
          <cell r="A112">
            <v>94</v>
          </cell>
          <cell r="B112" t="str">
            <v>MAGELCO</v>
          </cell>
          <cell r="D112">
            <v>8438</v>
          </cell>
          <cell r="E112">
            <v>89682</v>
          </cell>
          <cell r="F112">
            <v>81095</v>
          </cell>
          <cell r="G112">
            <v>1.2099389604784512</v>
          </cell>
        </row>
        <row r="113">
          <cell r="A113">
            <v>95</v>
          </cell>
          <cell r="B113" t="str">
            <v>SIASELCO</v>
          </cell>
          <cell r="D113">
            <v>1619</v>
          </cell>
          <cell r="E113">
            <v>4264</v>
          </cell>
          <cell r="F113">
            <v>7473</v>
          </cell>
          <cell r="G113">
            <v>0.78723404255319152</v>
          </cell>
        </row>
        <row r="114">
          <cell r="A114">
            <v>96</v>
          </cell>
          <cell r="B114" t="str">
            <v>SULECO</v>
          </cell>
          <cell r="D114">
            <v>5638</v>
          </cell>
          <cell r="E114">
            <v>119052</v>
          </cell>
          <cell r="F114">
            <v>221590</v>
          </cell>
          <cell r="G114">
            <v>0.56270589828060835</v>
          </cell>
        </row>
        <row r="115">
          <cell r="A115">
            <v>97</v>
          </cell>
          <cell r="B115" t="str">
            <v>TAWELCO</v>
          </cell>
          <cell r="D115">
            <v>5913</v>
          </cell>
          <cell r="E115">
            <v>88508</v>
          </cell>
          <cell r="F115">
            <v>244511</v>
          </cell>
          <cell r="G115">
            <v>0.38616258573233925</v>
          </cell>
        </row>
        <row r="116">
          <cell r="B116" t="str">
            <v>REGION X</v>
          </cell>
        </row>
        <row r="117">
          <cell r="A117">
            <v>98</v>
          </cell>
          <cell r="B117" t="str">
            <v>FIBECO</v>
          </cell>
          <cell r="D117">
            <v>9967</v>
          </cell>
          <cell r="E117">
            <v>82435</v>
          </cell>
          <cell r="F117">
            <v>84750</v>
          </cell>
          <cell r="G117">
            <v>1.0902890855457228</v>
          </cell>
        </row>
        <row r="118">
          <cell r="A118">
            <v>99</v>
          </cell>
          <cell r="B118" t="str">
            <v>BUSECO</v>
          </cell>
          <cell r="D118">
            <v>12130</v>
          </cell>
          <cell r="E118">
            <v>94097</v>
          </cell>
          <cell r="F118">
            <v>64651</v>
          </cell>
          <cell r="G118">
            <v>1.6430836336638257</v>
          </cell>
        </row>
        <row r="119">
          <cell r="A119">
            <v>100</v>
          </cell>
          <cell r="B119" t="str">
            <v>CAMELCO</v>
          </cell>
          <cell r="D119">
            <v>3117</v>
          </cell>
          <cell r="E119">
            <v>12077</v>
          </cell>
          <cell r="F119">
            <v>28164</v>
          </cell>
          <cell r="G119">
            <v>0.53948302797898029</v>
          </cell>
        </row>
        <row r="120">
          <cell r="A120">
            <v>101</v>
          </cell>
          <cell r="B120" t="str">
            <v>LANECO</v>
          </cell>
          <cell r="D120">
            <v>4899</v>
          </cell>
          <cell r="E120">
            <v>39336</v>
          </cell>
          <cell r="F120">
            <v>49234</v>
          </cell>
          <cell r="G120">
            <v>0.89846447576877764</v>
          </cell>
        </row>
        <row r="121">
          <cell r="A121">
            <v>102</v>
          </cell>
          <cell r="B121" t="str">
            <v>MOELCI I</v>
          </cell>
          <cell r="D121">
            <v>897</v>
          </cell>
          <cell r="E121">
            <v>27294</v>
          </cell>
          <cell r="F121">
            <v>108970</v>
          </cell>
          <cell r="G121">
            <v>0.25870423052216207</v>
          </cell>
        </row>
        <row r="122">
          <cell r="A122">
            <v>103</v>
          </cell>
          <cell r="B122" t="str">
            <v>MOELCI II</v>
          </cell>
          <cell r="D122">
            <v>22820</v>
          </cell>
          <cell r="E122">
            <v>101944</v>
          </cell>
          <cell r="F122">
            <v>105173</v>
          </cell>
          <cell r="G122">
            <v>1.1862740437184449</v>
          </cell>
        </row>
        <row r="123">
          <cell r="A123">
            <v>104</v>
          </cell>
          <cell r="B123" t="str">
            <v>MORESCO I</v>
          </cell>
          <cell r="D123">
            <v>10703</v>
          </cell>
          <cell r="E123">
            <v>68291</v>
          </cell>
          <cell r="F123">
            <v>47571</v>
          </cell>
          <cell r="G123">
            <v>1.6605494944398898</v>
          </cell>
        </row>
        <row r="124">
          <cell r="A124">
            <v>105</v>
          </cell>
          <cell r="B124" t="str">
            <v>MORESCO II</v>
          </cell>
          <cell r="D124">
            <v>18191</v>
          </cell>
          <cell r="E124">
            <v>58934</v>
          </cell>
          <cell r="F124">
            <v>56188</v>
          </cell>
          <cell r="G124">
            <v>1.3726240478393963</v>
          </cell>
        </row>
        <row r="125">
          <cell r="B125" t="str">
            <v>REGION XI</v>
          </cell>
        </row>
        <row r="126">
          <cell r="A126">
            <v>106</v>
          </cell>
          <cell r="B126" t="str">
            <v>DANECO</v>
          </cell>
          <cell r="D126">
            <v>19764</v>
          </cell>
          <cell r="E126">
            <v>164355</v>
          </cell>
          <cell r="F126">
            <v>339494</v>
          </cell>
          <cell r="G126">
            <v>0.54233359057892039</v>
          </cell>
        </row>
        <row r="127">
          <cell r="A127">
            <v>107</v>
          </cell>
          <cell r="B127" t="str">
            <v>DASURECO</v>
          </cell>
          <cell r="D127">
            <v>84504</v>
          </cell>
          <cell r="E127">
            <v>94517</v>
          </cell>
          <cell r="F127">
            <v>104198</v>
          </cell>
          <cell r="G127">
            <v>1.7180848000921323</v>
          </cell>
        </row>
        <row r="128">
          <cell r="A128">
            <v>108</v>
          </cell>
          <cell r="B128" t="str">
            <v>DORECO</v>
          </cell>
          <cell r="D128">
            <v>5477</v>
          </cell>
          <cell r="E128">
            <v>24441</v>
          </cell>
          <cell r="F128">
            <v>52790</v>
          </cell>
          <cell r="G128">
            <v>0.56673612426595943</v>
          </cell>
        </row>
        <row r="129">
          <cell r="B129" t="str">
            <v>REGION XII</v>
          </cell>
        </row>
        <row r="130">
          <cell r="A130">
            <v>109</v>
          </cell>
          <cell r="B130" t="str">
            <v>COTELCO</v>
          </cell>
          <cell r="D130">
            <v>37830</v>
          </cell>
          <cell r="E130">
            <v>98081</v>
          </cell>
          <cell r="F130">
            <v>83276</v>
          </cell>
          <cell r="G130">
            <v>1.6320548537393726</v>
          </cell>
        </row>
        <row r="131">
          <cell r="A131">
            <v>110</v>
          </cell>
          <cell r="B131" t="str">
            <v>SOCOTECO I</v>
          </cell>
          <cell r="D131">
            <v>54263</v>
          </cell>
          <cell r="E131">
            <v>78046</v>
          </cell>
          <cell r="F131">
            <v>99020</v>
          </cell>
          <cell r="G131">
            <v>1.3361846091698646</v>
          </cell>
        </row>
        <row r="132">
          <cell r="A132">
            <v>111</v>
          </cell>
          <cell r="B132" t="str">
            <v>SOCOTECO II</v>
          </cell>
          <cell r="D132">
            <v>6525</v>
          </cell>
          <cell r="E132">
            <v>340882</v>
          </cell>
          <cell r="F132">
            <v>405344</v>
          </cell>
          <cell r="G132">
            <v>0.85706708376095364</v>
          </cell>
        </row>
        <row r="133">
          <cell r="A133">
            <v>112</v>
          </cell>
          <cell r="B133" t="str">
            <v>SUKELCO</v>
          </cell>
          <cell r="D133">
            <v>19920</v>
          </cell>
          <cell r="E133">
            <v>82860</v>
          </cell>
          <cell r="F133">
            <v>70127</v>
          </cell>
          <cell r="G133">
            <v>1.4656266487943304</v>
          </cell>
        </row>
        <row r="134">
          <cell r="B134" t="str">
            <v>CARAGA</v>
          </cell>
        </row>
        <row r="135">
          <cell r="A135">
            <v>113</v>
          </cell>
          <cell r="B135" t="str">
            <v>ANECO</v>
          </cell>
          <cell r="D135">
            <v>56791</v>
          </cell>
          <cell r="E135">
            <v>186533</v>
          </cell>
          <cell r="F135">
            <v>102575</v>
          </cell>
          <cell r="G135">
            <v>2.3721569583231781</v>
          </cell>
        </row>
        <row r="136">
          <cell r="A136">
            <v>114</v>
          </cell>
          <cell r="B136" t="str">
            <v>ASELCO</v>
          </cell>
          <cell r="D136">
            <v>33390</v>
          </cell>
          <cell r="E136">
            <v>40987</v>
          </cell>
          <cell r="F136">
            <v>54665</v>
          </cell>
          <cell r="G136">
            <v>1.3605963596451112</v>
          </cell>
        </row>
        <row r="137">
          <cell r="A137">
            <v>115</v>
          </cell>
          <cell r="B137" t="str">
            <v>DIELCO</v>
          </cell>
          <cell r="D137">
            <v>3358</v>
          </cell>
          <cell r="E137">
            <v>5207</v>
          </cell>
          <cell r="F137">
            <v>2510</v>
          </cell>
          <cell r="G137">
            <v>3.4123505976095618</v>
          </cell>
        </row>
        <row r="138">
          <cell r="A138">
            <v>116</v>
          </cell>
          <cell r="B138" t="str">
            <v>SIARELCO</v>
          </cell>
          <cell r="D138">
            <v>5345</v>
          </cell>
          <cell r="E138">
            <v>5848</v>
          </cell>
          <cell r="F138">
            <v>9555</v>
          </cell>
          <cell r="G138">
            <v>1.1714285714285715</v>
          </cell>
        </row>
        <row r="139">
          <cell r="A139">
            <v>117</v>
          </cell>
          <cell r="B139" t="str">
            <v>SURNECO</v>
          </cell>
          <cell r="D139">
            <v>-13171</v>
          </cell>
          <cell r="E139">
            <v>39244</v>
          </cell>
          <cell r="F139">
            <v>45956</v>
          </cell>
          <cell r="G139">
            <v>0.56734702759160938</v>
          </cell>
        </row>
        <row r="140">
          <cell r="A140">
            <v>118</v>
          </cell>
          <cell r="B140" t="str">
            <v>SURSECO I</v>
          </cell>
          <cell r="D140">
            <v>2916</v>
          </cell>
          <cell r="E140">
            <v>30900</v>
          </cell>
          <cell r="F140">
            <v>19205</v>
          </cell>
          <cell r="G140">
            <v>1.7607914605571466</v>
          </cell>
        </row>
        <row r="141">
          <cell r="A141">
            <v>119</v>
          </cell>
          <cell r="B141" t="str">
            <v>SURSECO II</v>
          </cell>
          <cell r="D141">
            <v>1713</v>
          </cell>
          <cell r="E141">
            <v>32561</v>
          </cell>
          <cell r="F141">
            <v>65566</v>
          </cell>
          <cell r="G141">
            <v>0.52274044474270198</v>
          </cell>
        </row>
        <row r="142">
          <cell r="A142">
            <v>120</v>
          </cell>
          <cell r="B142" t="str">
            <v>LASURECO</v>
          </cell>
        </row>
      </sheetData>
      <sheetData sheetId="30"/>
      <sheetData sheetId="3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ING CAPITAL"/>
      <sheetName val="Debt Service Ratio revised"/>
      <sheetName val="REG1"/>
      <sheetName val="CAR"/>
      <sheetName val="REG2"/>
      <sheetName val="REG3"/>
      <sheetName val="REG 4 (CALABARZON)"/>
      <sheetName val="REG 4 (MIMAROPA)"/>
      <sheetName val="REG5"/>
      <sheetName val="TOTAL LUZON"/>
      <sheetName val="REG6"/>
      <sheetName val="REG7"/>
      <sheetName val="REG8"/>
      <sheetName val="REG9"/>
      <sheetName val="TOTAL VISAYAS"/>
      <sheetName val="ARMM"/>
      <sheetName val="REG10"/>
      <sheetName val="CARAGA"/>
      <sheetName val="REG11"/>
      <sheetName val="REG12"/>
      <sheetName val="TOTAL MINDANAO"/>
      <sheetName val="SUMMARY"/>
      <sheetName val="executive summ OK"/>
      <sheetName val="RESULTS OF OPERATIONS front)"/>
      <sheetName val="RESULTS OF OPERATIONS PER REG"/>
      <sheetName val="ECs PROFITABILITY ok"/>
      <sheetName val="TOP GROSSER"/>
      <sheetName val="TOP GAINERS"/>
      <sheetName val="TOP LOSERS"/>
      <sheetName val="TOP NO. OF CONSUMERS"/>
      <sheetName val="main"/>
      <sheetName val="main (2)"/>
      <sheetName val="main (3)"/>
      <sheetName val="LUZVIMINDA"/>
      <sheetName val="Parameters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>
        <row r="2">
          <cell r="A2" t="str">
            <v>CENPELCO</v>
          </cell>
          <cell r="C2">
            <v>542637</v>
          </cell>
          <cell r="D2">
            <v>57487.428999999996</v>
          </cell>
          <cell r="E2">
            <v>9.4392288790650216</v>
          </cell>
          <cell r="F2">
            <v>7008</v>
          </cell>
          <cell r="H2" t="e">
            <v>#REF!</v>
          </cell>
          <cell r="I2" t="e">
            <v>#REF!</v>
          </cell>
          <cell r="K2">
            <v>14.779780465048761</v>
          </cell>
        </row>
        <row r="3">
          <cell r="A3" t="str">
            <v>INEC</v>
          </cell>
          <cell r="C3">
            <v>420923</v>
          </cell>
          <cell r="D3">
            <v>47930.463000000003</v>
          </cell>
          <cell r="E3">
            <v>8.7819514699868417</v>
          </cell>
          <cell r="G3">
            <v>-21904</v>
          </cell>
          <cell r="H3" t="e">
            <v>#REF!</v>
          </cell>
          <cell r="J3" t="e">
            <v>#REF!</v>
          </cell>
          <cell r="K3">
            <v>10.856300176676033</v>
          </cell>
        </row>
        <row r="4">
          <cell r="A4" t="str">
            <v>ISECO</v>
          </cell>
          <cell r="C4">
            <v>418732</v>
          </cell>
          <cell r="D4">
            <v>44617.817999999999</v>
          </cell>
          <cell r="E4">
            <v>9.3848605505540412</v>
          </cell>
          <cell r="F4">
            <v>62351.41320000001</v>
          </cell>
          <cell r="H4" t="e">
            <v>#REF!</v>
          </cell>
          <cell r="I4" t="e">
            <v>#REF!</v>
          </cell>
          <cell r="K4">
            <v>9.886379789196523</v>
          </cell>
        </row>
        <row r="5">
          <cell r="A5" t="str">
            <v>LUELCO</v>
          </cell>
          <cell r="C5">
            <v>281643</v>
          </cell>
          <cell r="D5">
            <v>32584.812999999998</v>
          </cell>
          <cell r="E5">
            <v>8.6433824248124438</v>
          </cell>
          <cell r="F5">
            <v>18306.929000000004</v>
          </cell>
          <cell r="H5" t="e">
            <v>#REF!</v>
          </cell>
          <cell r="J5" t="e">
            <v>#REF!</v>
          </cell>
          <cell r="K5">
            <v>10.652332787232648</v>
          </cell>
        </row>
        <row r="6">
          <cell r="A6" t="str">
            <v>PANELCO I</v>
          </cell>
          <cell r="C6">
            <v>174884</v>
          </cell>
          <cell r="D6">
            <v>18642.652999999998</v>
          </cell>
          <cell r="E6">
            <v>9.3808536799993014</v>
          </cell>
          <cell r="F6">
            <v>4556.2067999999854</v>
          </cell>
          <cell r="H6" t="e">
            <v>#REF!</v>
          </cell>
          <cell r="I6" t="e">
            <v>#REF!</v>
          </cell>
          <cell r="K6">
            <v>12.860997117080815</v>
          </cell>
        </row>
        <row r="7">
          <cell r="A7" t="str">
            <v>PANELCO III</v>
          </cell>
          <cell r="C7">
            <v>569742</v>
          </cell>
          <cell r="D7">
            <v>57043.538</v>
          </cell>
          <cell r="E7">
            <v>9.9878447230955416</v>
          </cell>
          <cell r="F7">
            <v>134309.07079999999</v>
          </cell>
          <cell r="H7" t="e">
            <v>#REF!</v>
          </cell>
          <cell r="J7" t="e">
            <v>#REF!</v>
          </cell>
          <cell r="K7">
            <v>15.562748049260037</v>
          </cell>
        </row>
        <row r="9">
          <cell r="C9">
            <v>2408561</v>
          </cell>
          <cell r="D9">
            <v>258306.71399999998</v>
          </cell>
          <cell r="F9">
            <v>226531.61979999999</v>
          </cell>
          <cell r="G9">
            <v>-21904</v>
          </cell>
          <cell r="H9" t="e">
            <v>#REF!</v>
          </cell>
          <cell r="I9" t="e">
            <v>#REF!</v>
          </cell>
          <cell r="J9" t="e">
            <v>#REF!</v>
          </cell>
        </row>
        <row r="11">
          <cell r="A11" t="str">
            <v>ABRECO</v>
          </cell>
          <cell r="C11">
            <v>0</v>
          </cell>
          <cell r="D11">
            <v>0</v>
          </cell>
          <cell r="E11">
            <v>0</v>
          </cell>
          <cell r="G11">
            <v>0</v>
          </cell>
          <cell r="H11" t="e">
            <v>#REF!</v>
          </cell>
          <cell r="J11" t="e">
            <v>#REF!</v>
          </cell>
          <cell r="K11">
            <v>0</v>
          </cell>
        </row>
        <row r="12">
          <cell r="A12" t="str">
            <v>BENECO</v>
          </cell>
          <cell r="C12">
            <v>669806</v>
          </cell>
          <cell r="D12">
            <v>87991.313999999998</v>
          </cell>
          <cell r="E12">
            <v>7.6121831752620492</v>
          </cell>
          <cell r="F12">
            <v>14307.013400000054</v>
          </cell>
          <cell r="H12" t="e">
            <v>#REF!</v>
          </cell>
          <cell r="J12" t="e">
            <v>#REF!</v>
          </cell>
          <cell r="K12">
            <v>8.9841426877013415</v>
          </cell>
        </row>
        <row r="13">
          <cell r="A13" t="str">
            <v>IFELCO</v>
          </cell>
          <cell r="C13">
            <v>42183</v>
          </cell>
          <cell r="D13">
            <v>3557.2620000000002</v>
          </cell>
          <cell r="E13">
            <v>11.858277517933736</v>
          </cell>
          <cell r="F13">
            <v>3114.5132000000012</v>
          </cell>
          <cell r="H13" t="e">
            <v>#REF!</v>
          </cell>
          <cell r="I13" t="e">
            <v>#REF!</v>
          </cell>
          <cell r="K13">
            <v>11.729868592306069</v>
          </cell>
        </row>
        <row r="14">
          <cell r="A14" t="str">
            <v>KAELCO</v>
          </cell>
          <cell r="C14">
            <v>58969</v>
          </cell>
          <cell r="D14">
            <v>5005.0060000000003</v>
          </cell>
          <cell r="E14">
            <v>11.782003857737632</v>
          </cell>
          <cell r="F14">
            <v>7452.5475000000006</v>
          </cell>
          <cell r="H14" t="e">
            <v>#REF!</v>
          </cell>
          <cell r="J14" t="e">
            <v>#REF!</v>
          </cell>
          <cell r="K14">
            <v>13.329367045635731</v>
          </cell>
        </row>
        <row r="15">
          <cell r="A15" t="str">
            <v>MOPRECO</v>
          </cell>
          <cell r="C15">
            <v>38399</v>
          </cell>
          <cell r="D15">
            <v>4179.3069999999998</v>
          </cell>
          <cell r="E15">
            <v>9.187886891295614</v>
          </cell>
          <cell r="G15">
            <v>-373.67960000000312</v>
          </cell>
          <cell r="H15" t="e">
            <v>#REF!</v>
          </cell>
          <cell r="I15" t="e">
            <v>#REF!</v>
          </cell>
          <cell r="K15">
            <v>11.41795810915203</v>
          </cell>
        </row>
        <row r="17">
          <cell r="C17">
            <v>809357</v>
          </cell>
          <cell r="D17">
            <v>100732.889</v>
          </cell>
          <cell r="F17">
            <v>24874.074100000056</v>
          </cell>
          <cell r="G17">
            <v>-373.67960000000312</v>
          </cell>
          <cell r="H17" t="e">
            <v>#REF!</v>
          </cell>
          <cell r="I17" t="e">
            <v>#REF!</v>
          </cell>
          <cell r="J17" t="e">
            <v>#REF!</v>
          </cell>
        </row>
        <row r="19">
          <cell r="A19" t="str">
            <v>BATANELCO</v>
          </cell>
          <cell r="C19">
            <v>13762</v>
          </cell>
          <cell r="D19">
            <v>1193.7460000000001</v>
          </cell>
          <cell r="E19">
            <v>11.528415592596749</v>
          </cell>
          <cell r="F19">
            <v>881</v>
          </cell>
          <cell r="H19" t="e">
            <v>#REF!</v>
          </cell>
          <cell r="I19" t="e">
            <v>#REF!</v>
          </cell>
          <cell r="K19">
            <v>4.375963315814011</v>
          </cell>
        </row>
        <row r="20">
          <cell r="A20" t="str">
            <v>CAGELCO I</v>
          </cell>
          <cell r="C20">
            <v>346494</v>
          </cell>
          <cell r="D20">
            <v>35587.250999999997</v>
          </cell>
          <cell r="E20">
            <v>9.7364643310043828</v>
          </cell>
          <cell r="F20">
            <v>13084</v>
          </cell>
          <cell r="H20" t="e">
            <v>#REF!</v>
          </cell>
          <cell r="J20" t="e">
            <v>#REF!</v>
          </cell>
          <cell r="K20">
            <v>12.250448997519891</v>
          </cell>
        </row>
        <row r="21">
          <cell r="A21" t="str">
            <v>CAGELCO II</v>
          </cell>
          <cell r="C21">
            <v>197570</v>
          </cell>
          <cell r="D21">
            <v>20317.325000000001</v>
          </cell>
          <cell r="E21">
            <v>9.7242132022793353</v>
          </cell>
          <cell r="G21">
            <v>-4237.0941999999923</v>
          </cell>
          <cell r="H21" t="e">
            <v>#REF!</v>
          </cell>
          <cell r="I21" t="e">
            <v>#REF!</v>
          </cell>
          <cell r="K21">
            <v>10.327272278774876</v>
          </cell>
        </row>
        <row r="22">
          <cell r="A22" t="str">
            <v>ISELCO I</v>
          </cell>
          <cell r="C22">
            <v>557034</v>
          </cell>
          <cell r="D22">
            <v>56463.512999999999</v>
          </cell>
          <cell r="E22">
            <v>9.865379789599702</v>
          </cell>
          <cell r="F22">
            <v>11215.353600000031</v>
          </cell>
          <cell r="H22" t="e">
            <v>#REF!</v>
          </cell>
          <cell r="J22" t="e">
            <v>#REF!</v>
          </cell>
          <cell r="K22">
            <v>13.71984417029824</v>
          </cell>
        </row>
        <row r="23">
          <cell r="A23" t="str">
            <v>ISELCO II</v>
          </cell>
          <cell r="C23">
            <v>264893</v>
          </cell>
          <cell r="D23">
            <v>19602.57</v>
          </cell>
          <cell r="E23">
            <v>13.513177098717158</v>
          </cell>
          <cell r="G23">
            <v>-4085</v>
          </cell>
          <cell r="H23" t="e">
            <v>#REF!</v>
          </cell>
          <cell r="J23" t="e">
            <v>#REF!</v>
          </cell>
          <cell r="K23">
            <v>15.631704463739499</v>
          </cell>
        </row>
        <row r="24">
          <cell r="A24" t="str">
            <v>NUVELCO</v>
          </cell>
          <cell r="C24">
            <v>0</v>
          </cell>
          <cell r="D24">
            <v>0</v>
          </cell>
          <cell r="E24">
            <v>0</v>
          </cell>
          <cell r="G24">
            <v>0</v>
          </cell>
          <cell r="H24" t="e">
            <v>#REF!</v>
          </cell>
          <cell r="I24" t="e">
            <v>#REF!</v>
          </cell>
          <cell r="K24">
            <v>0</v>
          </cell>
        </row>
        <row r="25">
          <cell r="A25" t="str">
            <v>QUIRELCO</v>
          </cell>
          <cell r="C25">
            <v>56148</v>
          </cell>
          <cell r="D25">
            <v>5487.8649999999998</v>
          </cell>
          <cell r="E25">
            <v>10.231301243744152</v>
          </cell>
          <cell r="F25">
            <v>1153</v>
          </cell>
          <cell r="H25" t="e">
            <v>#REF!</v>
          </cell>
          <cell r="I25" t="e">
            <v>#REF!</v>
          </cell>
          <cell r="K25">
            <v>15.704533769143197</v>
          </cell>
        </row>
        <row r="27">
          <cell r="C27">
            <v>1435901</v>
          </cell>
          <cell r="D27">
            <v>138652.26999999999</v>
          </cell>
          <cell r="F27">
            <v>26333.353600000031</v>
          </cell>
          <cell r="G27">
            <v>-8322.0941999999923</v>
          </cell>
          <cell r="H27" t="e">
            <v>#REF!</v>
          </cell>
          <cell r="I27" t="e">
            <v>#REF!</v>
          </cell>
          <cell r="J27" t="e">
            <v>#REF!</v>
          </cell>
        </row>
        <row r="29">
          <cell r="A29" t="str">
            <v>AURELCO</v>
          </cell>
          <cell r="C29">
            <v>72319</v>
          </cell>
          <cell r="D29">
            <v>6364.0249999999996</v>
          </cell>
          <cell r="E29">
            <v>11.363720287082469</v>
          </cell>
          <cell r="F29">
            <v>5594</v>
          </cell>
          <cell r="H29" t="e">
            <v>#REF!</v>
          </cell>
          <cell r="I29" t="e">
            <v>#REF!</v>
          </cell>
          <cell r="K29">
            <v>8.791810982184483</v>
          </cell>
        </row>
        <row r="30">
          <cell r="A30" t="str">
            <v>NEECO I</v>
          </cell>
          <cell r="C30">
            <v>240606</v>
          </cell>
          <cell r="D30">
            <v>27776.65</v>
          </cell>
          <cell r="E30">
            <v>8.6621676840079704</v>
          </cell>
          <cell r="F30">
            <v>31460.650800000003</v>
          </cell>
          <cell r="H30" t="e">
            <v>#REF!</v>
          </cell>
          <cell r="I30" t="e">
            <v>#REF!</v>
          </cell>
          <cell r="K30">
            <v>9.144774098625355</v>
          </cell>
        </row>
        <row r="31">
          <cell r="A31" t="str">
            <v>NEECO II - Area I</v>
          </cell>
          <cell r="C31">
            <v>290241</v>
          </cell>
          <cell r="D31">
            <v>29430.37</v>
          </cell>
          <cell r="E31">
            <v>9.8619555241745172</v>
          </cell>
          <cell r="F31">
            <v>3386</v>
          </cell>
          <cell r="H31" t="e">
            <v>#REF!</v>
          </cell>
          <cell r="J31" t="e">
            <v>#REF!</v>
          </cell>
          <cell r="K31">
            <v>10.515675750849701</v>
          </cell>
        </row>
        <row r="32">
          <cell r="A32" t="str">
            <v>NEECO II - Area II</v>
          </cell>
          <cell r="C32">
            <v>282797</v>
          </cell>
          <cell r="D32">
            <v>31351.312999999998</v>
          </cell>
          <cell r="E32">
            <v>9.0202601721975739</v>
          </cell>
          <cell r="G32">
            <v>-1497</v>
          </cell>
          <cell r="H32" t="e">
            <v>#REF!</v>
          </cell>
          <cell r="I32" t="e">
            <v>#REF!</v>
          </cell>
          <cell r="K32">
            <v>10.02319788396658</v>
          </cell>
        </row>
        <row r="33">
          <cell r="A33" t="str">
            <v>PELCO I</v>
          </cell>
          <cell r="C33">
            <v>336487</v>
          </cell>
          <cell r="D33">
            <v>38434.523999999998</v>
          </cell>
          <cell r="E33">
            <v>8.7548111692498143</v>
          </cell>
          <cell r="F33">
            <v>44883</v>
          </cell>
          <cell r="H33" t="e">
            <v>#REF!</v>
          </cell>
          <cell r="I33" t="e">
            <v>#REF!</v>
          </cell>
          <cell r="K33">
            <v>7.2959071060044085</v>
          </cell>
        </row>
        <row r="34">
          <cell r="A34" t="str">
            <v>PELCO II</v>
          </cell>
          <cell r="C34">
            <v>714397</v>
          </cell>
          <cell r="D34">
            <v>74624.486999999994</v>
          </cell>
          <cell r="E34">
            <v>9.573224938886348</v>
          </cell>
          <cell r="F34">
            <v>6332.5023999999976</v>
          </cell>
          <cell r="H34" t="e">
            <v>#REF!</v>
          </cell>
          <cell r="J34" t="e">
            <v>#REF!</v>
          </cell>
          <cell r="K34">
            <v>12.354476901394596</v>
          </cell>
        </row>
        <row r="35">
          <cell r="A35" t="str">
            <v>PELCO III</v>
          </cell>
          <cell r="C35">
            <v>278798</v>
          </cell>
          <cell r="D35">
            <v>29746.262999999999</v>
          </cell>
          <cell r="E35">
            <v>9.3725386614110153</v>
          </cell>
          <cell r="G35">
            <v>-14923</v>
          </cell>
          <cell r="H35" t="e">
            <v>#REF!</v>
          </cell>
          <cell r="J35" t="e">
            <v>#REF!</v>
          </cell>
          <cell r="K35">
            <v>15.250314307667026</v>
          </cell>
        </row>
        <row r="36">
          <cell r="A36" t="str">
            <v>PENELCO</v>
          </cell>
          <cell r="C36">
            <v>719378</v>
          </cell>
          <cell r="D36">
            <v>80854.619000000006</v>
          </cell>
          <cell r="E36">
            <v>8.8971787746597375</v>
          </cell>
          <cell r="F36">
            <v>78268</v>
          </cell>
          <cell r="H36" t="e">
            <v>#REF!</v>
          </cell>
          <cell r="I36" t="e">
            <v>#REF!</v>
          </cell>
          <cell r="K36">
            <v>7.2778980563775741</v>
          </cell>
        </row>
        <row r="37">
          <cell r="A37" t="str">
            <v>PRESCO</v>
          </cell>
          <cell r="C37">
            <v>67259</v>
          </cell>
          <cell r="D37">
            <v>7180.1570000000002</v>
          </cell>
          <cell r="E37">
            <v>9.367343917410162</v>
          </cell>
          <cell r="F37">
            <v>3595</v>
          </cell>
          <cell r="H37" t="e">
            <v>#REF!</v>
          </cell>
          <cell r="I37" t="e">
            <v>#REF!</v>
          </cell>
          <cell r="K37">
            <v>9.8537264311255406</v>
          </cell>
        </row>
        <row r="38">
          <cell r="A38" t="str">
            <v>SAJELCO</v>
          </cell>
          <cell r="C38">
            <v>143030</v>
          </cell>
          <cell r="D38">
            <v>15623.296</v>
          </cell>
          <cell r="E38">
            <v>9.1549183987808966</v>
          </cell>
          <cell r="F38">
            <v>5402.2502000000095</v>
          </cell>
          <cell r="H38" t="e">
            <v>#REF!</v>
          </cell>
          <cell r="I38" t="e">
            <v>#REF!</v>
          </cell>
          <cell r="K38">
            <v>9.0127184682744712</v>
          </cell>
        </row>
        <row r="39">
          <cell r="A39" t="str">
            <v>TARELCO I</v>
          </cell>
          <cell r="C39">
            <v>313193</v>
          </cell>
          <cell r="D39">
            <v>40332.695</v>
          </cell>
          <cell r="E39">
            <v>7.7652385986108792</v>
          </cell>
          <cell r="F39">
            <v>49595</v>
          </cell>
          <cell r="H39" t="e">
            <v>#REF!</v>
          </cell>
          <cell r="J39" t="e">
            <v>#REF!</v>
          </cell>
          <cell r="K39">
            <v>8.407899566718612</v>
          </cell>
        </row>
        <row r="40">
          <cell r="A40" t="str">
            <v>TARELCO II</v>
          </cell>
          <cell r="C40">
            <v>354466</v>
          </cell>
          <cell r="D40">
            <v>42427.468999999997</v>
          </cell>
          <cell r="E40">
            <v>8.3546345882663893</v>
          </cell>
          <cell r="F40">
            <v>53250.508199999982</v>
          </cell>
          <cell r="H40" t="e">
            <v>#REF!</v>
          </cell>
          <cell r="I40" t="e">
            <v>#REF!</v>
          </cell>
          <cell r="K40">
            <v>7.8535275896139973</v>
          </cell>
        </row>
        <row r="41">
          <cell r="A41" t="str">
            <v>ZAMECO I</v>
          </cell>
          <cell r="C41">
            <v>171310</v>
          </cell>
          <cell r="D41">
            <v>18384.277999999998</v>
          </cell>
          <cell r="E41">
            <v>9.3182881590454638</v>
          </cell>
          <cell r="F41">
            <v>21981</v>
          </cell>
          <cell r="H41" t="e">
            <v>#REF!</v>
          </cell>
          <cell r="I41" t="e">
            <v>#REF!</v>
          </cell>
          <cell r="K41">
            <v>11.33664464137226</v>
          </cell>
        </row>
        <row r="42">
          <cell r="A42" t="str">
            <v>ZAMECO II</v>
          </cell>
          <cell r="C42">
            <v>224988</v>
          </cell>
          <cell r="D42">
            <v>24495.496999999999</v>
          </cell>
          <cell r="E42">
            <v>9.1848718154197897</v>
          </cell>
          <cell r="F42">
            <v>18049.863000000012</v>
          </cell>
          <cell r="H42" t="e">
            <v>#REF!</v>
          </cell>
          <cell r="J42" t="e">
            <v>#REF!</v>
          </cell>
          <cell r="K42">
            <v>11.72721347043861</v>
          </cell>
        </row>
        <row r="44">
          <cell r="C44">
            <v>4209269</v>
          </cell>
          <cell r="D44">
            <v>467025.64299999992</v>
          </cell>
          <cell r="F44">
            <v>321797.7746</v>
          </cell>
          <cell r="G44">
            <v>-16420</v>
          </cell>
          <cell r="H44" t="e">
            <v>#REF!</v>
          </cell>
          <cell r="I44" t="e">
            <v>#REF!</v>
          </cell>
          <cell r="J44" t="e">
            <v>#REF!</v>
          </cell>
        </row>
        <row r="46">
          <cell r="A46" t="str">
            <v>BATELEC I</v>
          </cell>
          <cell r="C46">
            <v>550687</v>
          </cell>
          <cell r="D46">
            <v>56673.845999999998</v>
          </cell>
          <cell r="E46">
            <v>9.7167748241402219</v>
          </cell>
          <cell r="F46">
            <v>142957</v>
          </cell>
          <cell r="H46" t="e">
            <v>#REF!</v>
          </cell>
          <cell r="I46" t="e">
            <v>#REF!</v>
          </cell>
          <cell r="K46">
            <v>13.22</v>
          </cell>
        </row>
        <row r="47">
          <cell r="A47" t="str">
            <v>BATELEC II</v>
          </cell>
          <cell r="C47">
            <v>1401807</v>
          </cell>
          <cell r="D47">
            <v>156203.75</v>
          </cell>
          <cell r="E47">
            <v>8.974221169466162</v>
          </cell>
          <cell r="G47">
            <v>-25572</v>
          </cell>
          <cell r="H47" t="e">
            <v>#REF!</v>
          </cell>
          <cell r="I47" t="e">
            <v>#REF!</v>
          </cell>
          <cell r="K47">
            <v>9.8293414050098029</v>
          </cell>
        </row>
        <row r="48">
          <cell r="A48" t="str">
            <v>BISELCO</v>
          </cell>
          <cell r="C48">
            <v>24069</v>
          </cell>
          <cell r="D48">
            <v>2561.8000000000002</v>
          </cell>
          <cell r="E48">
            <v>9.3953470216254189</v>
          </cell>
          <cell r="G48">
            <v>-1422</v>
          </cell>
          <cell r="H48" t="e">
            <v>#REF!</v>
          </cell>
          <cell r="I48" t="e">
            <v>#REF!</v>
          </cell>
          <cell r="K48">
            <v>13.741115246224062</v>
          </cell>
        </row>
        <row r="49">
          <cell r="A49" t="str">
            <v>FLECO</v>
          </cell>
          <cell r="C49">
            <v>168189</v>
          </cell>
          <cell r="D49">
            <v>17143.402999999998</v>
          </cell>
          <cell r="E49">
            <v>9.8107126105592926</v>
          </cell>
          <cell r="F49">
            <v>13701</v>
          </cell>
          <cell r="H49" t="e">
            <v>#REF!</v>
          </cell>
          <cell r="I49" t="e">
            <v>#REF!</v>
          </cell>
          <cell r="K49">
            <v>12.010728043682061</v>
          </cell>
        </row>
        <row r="50">
          <cell r="A50" t="str">
            <v>LUBELCO</v>
          </cell>
          <cell r="C50">
            <v>4967</v>
          </cell>
          <cell r="D50">
            <v>412.07499999999999</v>
          </cell>
          <cell r="E50">
            <v>12.053631013771765</v>
          </cell>
          <cell r="G50">
            <v>-210</v>
          </cell>
          <cell r="H50" t="e">
            <v>#REF!</v>
          </cell>
          <cell r="I50" t="e">
            <v>#REF!</v>
          </cell>
          <cell r="K50">
            <v>13.03</v>
          </cell>
        </row>
        <row r="51">
          <cell r="A51" t="str">
            <v>MARELCO</v>
          </cell>
          <cell r="C51">
            <v>83083</v>
          </cell>
          <cell r="D51">
            <v>7960.7349999999997</v>
          </cell>
          <cell r="E51">
            <v>10.436599133120247</v>
          </cell>
          <cell r="F51">
            <v>2810</v>
          </cell>
          <cell r="H51" t="e">
            <v>#REF!</v>
          </cell>
          <cell r="J51" t="e">
            <v>#REF!</v>
          </cell>
          <cell r="K51">
            <v>7.8246594613768039</v>
          </cell>
        </row>
        <row r="52">
          <cell r="A52" t="str">
            <v>OMECO</v>
          </cell>
          <cell r="C52">
            <v>178137</v>
          </cell>
          <cell r="D52">
            <v>16369.263000000001</v>
          </cell>
          <cell r="E52">
            <v>10.882408083980323</v>
          </cell>
          <cell r="F52">
            <v>3711</v>
          </cell>
          <cell r="H52" t="e">
            <v>#REF!</v>
          </cell>
          <cell r="J52" t="e">
            <v>#REF!</v>
          </cell>
          <cell r="K52">
            <v>13.9872321368259</v>
          </cell>
        </row>
        <row r="53">
          <cell r="A53" t="str">
            <v>ORMECO</v>
          </cell>
          <cell r="C53">
            <v>413406</v>
          </cell>
          <cell r="D53">
            <v>39456.593000000001</v>
          </cell>
          <cell r="E53">
            <v>10.477488515037271</v>
          </cell>
          <cell r="F53">
            <v>2526</v>
          </cell>
          <cell r="H53" t="e">
            <v>#REF!</v>
          </cell>
          <cell r="I53" t="e">
            <v>#REF!</v>
          </cell>
          <cell r="K53">
            <v>11.929243120942681</v>
          </cell>
        </row>
        <row r="54">
          <cell r="A54" t="str">
            <v>PALECO</v>
          </cell>
          <cell r="C54">
            <v>420477</v>
          </cell>
          <cell r="D54">
            <v>43392.264000000003</v>
          </cell>
          <cell r="E54">
            <v>9.6901373940755882</v>
          </cell>
          <cell r="F54">
            <v>13204</v>
          </cell>
          <cell r="H54" t="e">
            <v>#REF!</v>
          </cell>
          <cell r="I54" t="e">
            <v>#REF!</v>
          </cell>
          <cell r="K54">
            <v>9.5279901708158601</v>
          </cell>
        </row>
        <row r="55">
          <cell r="A55" t="str">
            <v>QUEZELCO I</v>
          </cell>
          <cell r="C55">
            <v>271577</v>
          </cell>
          <cell r="D55">
            <v>27656.538</v>
          </cell>
          <cell r="E55">
            <v>9.8196310760226027</v>
          </cell>
          <cell r="F55">
            <v>11670.673199999961</v>
          </cell>
          <cell r="H55" t="e">
            <v>#REF!</v>
          </cell>
          <cell r="J55" t="e">
            <v>#REF!</v>
          </cell>
          <cell r="K55">
            <v>17.827143474879676</v>
          </cell>
        </row>
        <row r="56">
          <cell r="A56" t="str">
            <v xml:space="preserve">QUEZELCO II </v>
          </cell>
          <cell r="C56">
            <v>59813</v>
          </cell>
          <cell r="D56">
            <v>4890.7659999999996</v>
          </cell>
          <cell r="E56">
            <v>12.22978159249492</v>
          </cell>
          <cell r="F56">
            <v>1045</v>
          </cell>
          <cell r="H56" t="e">
            <v>#REF!</v>
          </cell>
          <cell r="J56" t="e">
            <v>#REF!</v>
          </cell>
          <cell r="K56">
            <v>15.857093895346159</v>
          </cell>
        </row>
        <row r="57">
          <cell r="A57" t="str">
            <v>ROMELCO</v>
          </cell>
          <cell r="C57">
            <v>29378</v>
          </cell>
          <cell r="D57">
            <v>2776.52</v>
          </cell>
          <cell r="E57">
            <v>10.580871018397131</v>
          </cell>
          <cell r="F57">
            <v>1309</v>
          </cell>
          <cell r="H57" t="e">
            <v>#REF!</v>
          </cell>
          <cell r="I57" t="e">
            <v>#REF!</v>
          </cell>
          <cell r="K57">
            <v>11.64749236165941</v>
          </cell>
        </row>
        <row r="58">
          <cell r="A58" t="str">
            <v>TIELCO</v>
          </cell>
          <cell r="C58">
            <v>47993</v>
          </cell>
          <cell r="D58">
            <v>5212.5130000000008</v>
          </cell>
          <cell r="E58">
            <v>9.2072672048971373</v>
          </cell>
          <cell r="F58">
            <v>516</v>
          </cell>
          <cell r="H58" t="e">
            <v>#REF!</v>
          </cell>
          <cell r="I58" t="e">
            <v>#REF!</v>
          </cell>
          <cell r="K58">
            <v>9.1517919958364633</v>
          </cell>
        </row>
        <row r="60">
          <cell r="C60">
            <v>3653583</v>
          </cell>
          <cell r="D60">
            <v>380710.06599999999</v>
          </cell>
          <cell r="F60">
            <v>193449.67319999996</v>
          </cell>
          <cell r="G60">
            <v>-27204</v>
          </cell>
          <cell r="H60" t="e">
            <v>#REF!</v>
          </cell>
          <cell r="I60" t="e">
            <v>#REF!</v>
          </cell>
          <cell r="J60" t="e">
            <v>#REF!</v>
          </cell>
        </row>
        <row r="62">
          <cell r="A62" t="str">
            <v>ALECO</v>
          </cell>
          <cell r="C62">
            <v>0</v>
          </cell>
          <cell r="D62">
            <v>0</v>
          </cell>
          <cell r="E62">
            <v>0</v>
          </cell>
          <cell r="G62">
            <v>0</v>
          </cell>
          <cell r="H62" t="e">
            <v>#REF!</v>
          </cell>
          <cell r="J62" t="e">
            <v>#REF!</v>
          </cell>
          <cell r="K62">
            <v>0</v>
          </cell>
        </row>
        <row r="63">
          <cell r="A63" t="str">
            <v>CANORECO</v>
          </cell>
          <cell r="C63">
            <v>242638</v>
          </cell>
          <cell r="D63">
            <v>25619.966</v>
          </cell>
          <cell r="E63">
            <v>9.4706604997055805</v>
          </cell>
          <cell r="F63">
            <v>21942</v>
          </cell>
          <cell r="H63" t="e">
            <v>#REF!</v>
          </cell>
          <cell r="J63" t="e">
            <v>#REF!</v>
          </cell>
          <cell r="K63">
            <v>10.448540506761962</v>
          </cell>
        </row>
        <row r="64">
          <cell r="A64" t="str">
            <v>CASURECO I</v>
          </cell>
          <cell r="C64">
            <v>119880</v>
          </cell>
          <cell r="D64">
            <v>11166.819</v>
          </cell>
          <cell r="E64">
            <v>10.735375938304365</v>
          </cell>
          <cell r="G64">
            <v>-3398</v>
          </cell>
          <cell r="H64" t="e">
            <v>#REF!</v>
          </cell>
          <cell r="J64" t="e">
            <v>#REF!</v>
          </cell>
          <cell r="K64">
            <v>14.7259410745392</v>
          </cell>
        </row>
        <row r="65">
          <cell r="A65" t="str">
            <v>CASURECO II</v>
          </cell>
          <cell r="C65">
            <v>500650</v>
          </cell>
          <cell r="D65">
            <v>49984.273999999998</v>
          </cell>
          <cell r="E65">
            <v>10.016150279585936</v>
          </cell>
          <cell r="F65">
            <v>99707.001600000018</v>
          </cell>
          <cell r="H65" t="e">
            <v>#REF!</v>
          </cell>
          <cell r="J65" t="e">
            <v>#REF!</v>
          </cell>
          <cell r="K65">
            <v>14.868365808240705</v>
          </cell>
        </row>
        <row r="66">
          <cell r="A66" t="str">
            <v>CASURECO III</v>
          </cell>
          <cell r="C66">
            <v>177635</v>
          </cell>
          <cell r="D66">
            <v>15067.129000000001</v>
          </cell>
          <cell r="E66">
            <v>11.789571855394614</v>
          </cell>
          <cell r="F66">
            <v>6459</v>
          </cell>
          <cell r="H66" t="e">
            <v>#REF!</v>
          </cell>
          <cell r="J66" t="e">
            <v>#REF!</v>
          </cell>
          <cell r="K66">
            <v>19.020682000490872</v>
          </cell>
        </row>
        <row r="67">
          <cell r="A67" t="str">
            <v>CASURECO IV</v>
          </cell>
          <cell r="C67">
            <v>94671</v>
          </cell>
          <cell r="D67">
            <v>8004.2190000000001</v>
          </cell>
          <cell r="E67">
            <v>11.827637399726319</v>
          </cell>
          <cell r="F67">
            <v>1720</v>
          </cell>
          <cell r="H67" t="e">
            <v>#REF!</v>
          </cell>
          <cell r="I67" t="e">
            <v>#REF!</v>
          </cell>
          <cell r="K67">
            <v>13.01728522247144</v>
          </cell>
        </row>
        <row r="68">
          <cell r="A68" t="str">
            <v>FICELCO</v>
          </cell>
          <cell r="C68">
            <v>83070</v>
          </cell>
          <cell r="D68">
            <v>7619.3890000000001</v>
          </cell>
          <cell r="E68">
            <v>10.902449002144397</v>
          </cell>
          <cell r="F68">
            <v>753.30060000000231</v>
          </cell>
          <cell r="H68" t="e">
            <v>#REF!</v>
          </cell>
          <cell r="I68" t="e">
            <v>#REF!</v>
          </cell>
          <cell r="K68">
            <v>14.66235305863653</v>
          </cell>
        </row>
        <row r="69">
          <cell r="A69" t="str">
            <v>MASELCO</v>
          </cell>
          <cell r="C69">
            <v>121825</v>
          </cell>
          <cell r="D69">
            <v>14407.574000000001</v>
          </cell>
          <cell r="E69">
            <v>8.4556220221391882</v>
          </cell>
          <cell r="F69">
            <v>7521</v>
          </cell>
          <cell r="H69" t="e">
            <v>#REF!</v>
          </cell>
          <cell r="J69" t="e">
            <v>#REF!</v>
          </cell>
          <cell r="K69">
            <v>15.825452119886998</v>
          </cell>
        </row>
        <row r="70">
          <cell r="A70" t="str">
            <v>SORECO I</v>
          </cell>
          <cell r="C70">
            <v>91402</v>
          </cell>
          <cell r="D70">
            <v>7865.26</v>
          </cell>
          <cell r="E70">
            <v>11.620976293218533</v>
          </cell>
          <cell r="F70">
            <v>9909</v>
          </cell>
          <cell r="H70" t="e">
            <v>#REF!</v>
          </cell>
          <cell r="J70" t="e">
            <v>#REF!</v>
          </cell>
          <cell r="K70">
            <v>11.684032710959958</v>
          </cell>
        </row>
        <row r="71">
          <cell r="A71" t="str">
            <v>SORECO II</v>
          </cell>
          <cell r="C71">
            <v>156686</v>
          </cell>
          <cell r="D71">
            <v>15599.692999999999</v>
          </cell>
          <cell r="E71">
            <v>10.044172023128917</v>
          </cell>
          <cell r="F71">
            <v>2126</v>
          </cell>
          <cell r="H71" t="e">
            <v>#REF!</v>
          </cell>
          <cell r="J71" t="e">
            <v>#REF!</v>
          </cell>
          <cell r="K71">
            <v>17.772336912491213</v>
          </cell>
        </row>
        <row r="72">
          <cell r="A72" t="str">
            <v>TISELCO</v>
          </cell>
          <cell r="C72">
            <v>12745</v>
          </cell>
          <cell r="D72">
            <v>1088.0840000000001</v>
          </cell>
          <cell r="E72">
            <v>11.713250079957062</v>
          </cell>
          <cell r="F72">
            <v>3321.8912</v>
          </cell>
          <cell r="H72" t="e">
            <v>#REF!</v>
          </cell>
          <cell r="I72" t="e">
            <v>#REF!</v>
          </cell>
          <cell r="K72">
            <v>14.619180181730023</v>
          </cell>
        </row>
        <row r="74">
          <cell r="C74">
            <v>1601202</v>
          </cell>
          <cell r="D74">
            <v>156422.40700000001</v>
          </cell>
          <cell r="F74">
            <v>153459.19340000005</v>
          </cell>
          <cell r="G74">
            <v>-3398</v>
          </cell>
          <cell r="H74" t="e">
            <v>#REF!</v>
          </cell>
          <cell r="I74" t="e">
            <v>#REF!</v>
          </cell>
          <cell r="J74" t="e">
            <v>#REF!</v>
          </cell>
        </row>
        <row r="76">
          <cell r="A76" t="str">
            <v>AKELCO</v>
          </cell>
          <cell r="C76">
            <v>459282</v>
          </cell>
          <cell r="D76">
            <v>45151.277999999998</v>
          </cell>
          <cell r="E76">
            <v>10.172070876930659</v>
          </cell>
          <cell r="F76">
            <v>22670</v>
          </cell>
          <cell r="H76" t="e">
            <v>#REF!</v>
          </cell>
          <cell r="I76" t="e">
            <v>#REF!</v>
          </cell>
          <cell r="K76">
            <v>11.580461852210586</v>
          </cell>
        </row>
        <row r="77">
          <cell r="A77" t="str">
            <v>ANTECO</v>
          </cell>
          <cell r="C77">
            <v>163698</v>
          </cell>
          <cell r="D77">
            <v>17348.184000000001</v>
          </cell>
          <cell r="E77">
            <v>9.4360308836936468</v>
          </cell>
          <cell r="F77">
            <v>10314.564799999993</v>
          </cell>
          <cell r="H77" t="e">
            <v>#REF!</v>
          </cell>
          <cell r="I77" t="e">
            <v>#REF!</v>
          </cell>
          <cell r="K77">
            <v>13.364321905613078</v>
          </cell>
        </row>
        <row r="78">
          <cell r="A78" t="str">
            <v>CAPELCO</v>
          </cell>
          <cell r="C78">
            <v>264253</v>
          </cell>
          <cell r="D78">
            <v>21982.613000000001</v>
          </cell>
          <cell r="E78">
            <v>12.02100041519177</v>
          </cell>
          <cell r="G78">
            <v>-39590.809200000018</v>
          </cell>
          <cell r="H78" t="e">
            <v>#REF!</v>
          </cell>
          <cell r="I78" t="e">
            <v>#REF!</v>
          </cell>
          <cell r="K78">
            <v>19.396967425139312</v>
          </cell>
        </row>
        <row r="79">
          <cell r="A79" t="str">
            <v>CENECO</v>
          </cell>
          <cell r="C79">
            <v>1128375</v>
          </cell>
          <cell r="D79">
            <v>138652.755</v>
          </cell>
          <cell r="E79">
            <v>8.1381361661367642</v>
          </cell>
          <cell r="G79">
            <v>-43535.637899999972</v>
          </cell>
          <cell r="H79" t="e">
            <v>#REF!</v>
          </cell>
          <cell r="J79" t="e">
            <v>#REF!</v>
          </cell>
          <cell r="K79">
            <v>14.148041986511247</v>
          </cell>
        </row>
        <row r="80">
          <cell r="A80" t="str">
            <v>GUIMELCO</v>
          </cell>
          <cell r="C80">
            <v>61067</v>
          </cell>
          <cell r="D80">
            <v>4882.0079999999998</v>
          </cell>
          <cell r="E80">
            <v>12.508582534072046</v>
          </cell>
          <cell r="F80">
            <v>644.58320000000094</v>
          </cell>
          <cell r="H80" t="e">
            <v>#REF!</v>
          </cell>
          <cell r="I80" t="e">
            <v>#REF!</v>
          </cell>
          <cell r="K80">
            <v>14.127351343464504</v>
          </cell>
        </row>
        <row r="81">
          <cell r="A81" t="str">
            <v>ILECO I</v>
          </cell>
          <cell r="C81">
            <v>440502</v>
          </cell>
          <cell r="D81">
            <v>42877.275000000001</v>
          </cell>
          <cell r="E81">
            <v>10.273553998009435</v>
          </cell>
          <cell r="F81">
            <v>17064.758900000015</v>
          </cell>
          <cell r="H81" t="e">
            <v>#REF!</v>
          </cell>
          <cell r="I81" t="e">
            <v>#REF!</v>
          </cell>
          <cell r="K81">
            <v>8.5754123700605529</v>
          </cell>
        </row>
        <row r="82">
          <cell r="A82" t="str">
            <v>ILECO II</v>
          </cell>
          <cell r="C82">
            <v>266353</v>
          </cell>
          <cell r="D82">
            <v>25718.456999999999</v>
          </cell>
          <cell r="E82">
            <v>10.356492226574868</v>
          </cell>
          <cell r="F82">
            <v>24084</v>
          </cell>
          <cell r="H82" t="e">
            <v>#REF!</v>
          </cell>
          <cell r="I82" t="e">
            <v>#REF!</v>
          </cell>
          <cell r="K82">
            <v>10.683592641243472</v>
          </cell>
        </row>
        <row r="83">
          <cell r="A83" t="str">
            <v>ILECO III</v>
          </cell>
          <cell r="C83">
            <v>80283</v>
          </cell>
          <cell r="D83">
            <v>7358.1980000000003</v>
          </cell>
          <cell r="E83">
            <v>10.910687643904119</v>
          </cell>
          <cell r="G83">
            <v>-593.45059999999648</v>
          </cell>
          <cell r="H83" t="e">
            <v>#REF!</v>
          </cell>
          <cell r="I83" t="e">
            <v>#REF!</v>
          </cell>
          <cell r="K83">
            <v>20.131665915220438</v>
          </cell>
        </row>
        <row r="84">
          <cell r="A84" t="str">
            <v>NOCECO</v>
          </cell>
          <cell r="C84">
            <v>348183</v>
          </cell>
          <cell r="D84">
            <v>40610.607000000004</v>
          </cell>
          <cell r="E84">
            <v>8.5736960297096765</v>
          </cell>
          <cell r="G84">
            <v>-10479.037300000025</v>
          </cell>
          <cell r="H84" t="e">
            <v>#REF!</v>
          </cell>
          <cell r="I84" t="e">
            <v>#REF!</v>
          </cell>
          <cell r="K84">
            <v>9.7092248111510919</v>
          </cell>
        </row>
        <row r="85">
          <cell r="A85" t="str">
            <v>VRESCO</v>
          </cell>
          <cell r="C85">
            <v>351738</v>
          </cell>
          <cell r="D85">
            <v>31513.52</v>
          </cell>
          <cell r="E85">
            <v>11.161495129709406</v>
          </cell>
          <cell r="F85">
            <v>15195</v>
          </cell>
          <cell r="H85" t="e">
            <v>#REF!</v>
          </cell>
          <cell r="I85" t="e">
            <v>#REF!</v>
          </cell>
          <cell r="K85">
            <v>11.438715354513572</v>
          </cell>
        </row>
        <row r="87">
          <cell r="C87">
            <v>3563734</v>
          </cell>
          <cell r="D87">
            <v>376094.89500000002</v>
          </cell>
          <cell r="F87">
            <v>89972.906900000002</v>
          </cell>
          <cell r="G87">
            <v>-94198.935000000012</v>
          </cell>
          <cell r="H87" t="e">
            <v>#REF!</v>
          </cell>
          <cell r="I87" t="e">
            <v>#REF!</v>
          </cell>
          <cell r="J87" t="e">
            <v>#REF!</v>
          </cell>
        </row>
        <row r="89">
          <cell r="A89" t="str">
            <v>BANELCO</v>
          </cell>
          <cell r="C89">
            <v>23481</v>
          </cell>
          <cell r="D89">
            <v>2287.3690000000001</v>
          </cell>
          <cell r="E89">
            <v>10.265505915311433</v>
          </cell>
          <cell r="G89">
            <v>-1547.9387999999999</v>
          </cell>
          <cell r="H89" t="e">
            <v>#REF!</v>
          </cell>
          <cell r="J89" t="e">
            <v>#REF!</v>
          </cell>
          <cell r="K89">
            <v>8.5896300535345702</v>
          </cell>
        </row>
        <row r="90">
          <cell r="A90" t="str">
            <v>BOHECO I</v>
          </cell>
          <cell r="C90">
            <v>220943</v>
          </cell>
          <cell r="D90">
            <v>26581.646000000001</v>
          </cell>
          <cell r="E90">
            <v>8.311863005022337</v>
          </cell>
          <cell r="G90">
            <v>-4015</v>
          </cell>
          <cell r="H90" t="e">
            <v>#REF!</v>
          </cell>
          <cell r="I90" t="e">
            <v>#REF!</v>
          </cell>
          <cell r="K90">
            <v>6.8205810284919623</v>
          </cell>
        </row>
        <row r="91">
          <cell r="A91" t="str">
            <v>BOHECO II</v>
          </cell>
          <cell r="C91">
            <v>150477</v>
          </cell>
          <cell r="D91">
            <v>16814.965</v>
          </cell>
          <cell r="E91">
            <v>8.9489927573444241</v>
          </cell>
          <cell r="G91">
            <v>-362</v>
          </cell>
          <cell r="H91" t="e">
            <v>#REF!</v>
          </cell>
          <cell r="I91" t="e">
            <v>#REF!</v>
          </cell>
          <cell r="K91">
            <v>10.770616594099657</v>
          </cell>
        </row>
        <row r="92">
          <cell r="A92" t="str">
            <v>CELCO</v>
          </cell>
          <cell r="C92">
            <v>18501</v>
          </cell>
          <cell r="D92">
            <v>1587.6010000000001</v>
          </cell>
          <cell r="E92">
            <v>11.653431813157084</v>
          </cell>
          <cell r="F92">
            <v>176</v>
          </cell>
          <cell r="H92" t="e">
            <v>#REF!</v>
          </cell>
          <cell r="I92" t="e">
            <v>#REF!</v>
          </cell>
          <cell r="K92">
            <v>9.2414093526565821</v>
          </cell>
        </row>
        <row r="93">
          <cell r="A93" t="str">
            <v>CEBECO I</v>
          </cell>
          <cell r="C93">
            <v>303195</v>
          </cell>
          <cell r="D93">
            <v>35369.548000000003</v>
          </cell>
          <cell r="E93">
            <v>8.5722045416017192</v>
          </cell>
          <cell r="F93">
            <v>17938.417689999973</v>
          </cell>
          <cell r="H93" t="e">
            <v>#REF!</v>
          </cell>
          <cell r="I93" t="e">
            <v>#REF!</v>
          </cell>
          <cell r="K93">
            <v>9.5969657521990115</v>
          </cell>
        </row>
        <row r="94">
          <cell r="A94" t="str">
            <v>CEBECO II</v>
          </cell>
          <cell r="C94">
            <v>496510</v>
          </cell>
          <cell r="D94">
            <v>62809.559000000001</v>
          </cell>
          <cell r="E94">
            <v>7.9050069432902719</v>
          </cell>
          <cell r="F94">
            <v>23016</v>
          </cell>
          <cell r="H94" t="e">
            <v>#REF!</v>
          </cell>
          <cell r="I94" t="e">
            <v>#REF!</v>
          </cell>
          <cell r="K94">
            <v>7.1668658260033533</v>
          </cell>
        </row>
        <row r="95">
          <cell r="A95" t="str">
            <v>CEBECO III</v>
          </cell>
          <cell r="C95">
            <v>196293</v>
          </cell>
          <cell r="D95">
            <v>34249.531999999999</v>
          </cell>
          <cell r="E95">
            <v>5.7312607950380166</v>
          </cell>
          <cell r="F95">
            <v>6573</v>
          </cell>
          <cell r="H95" t="e">
            <v>#REF!</v>
          </cell>
          <cell r="I95" t="e">
            <v>#REF!</v>
          </cell>
          <cell r="K95">
            <v>6.344148147917239</v>
          </cell>
        </row>
        <row r="96">
          <cell r="A96" t="str">
            <v>NORECO I</v>
          </cell>
          <cell r="C96">
            <v>100025</v>
          </cell>
          <cell r="D96">
            <v>11213.335999999999</v>
          </cell>
          <cell r="E96">
            <v>8.9201821830720149</v>
          </cell>
          <cell r="G96">
            <v>-3094</v>
          </cell>
          <cell r="H96" t="e">
            <v>#REF!</v>
          </cell>
          <cell r="J96" t="e">
            <v>#REF!</v>
          </cell>
          <cell r="K96">
            <v>12.783590868827158</v>
          </cell>
        </row>
        <row r="97">
          <cell r="A97" t="str">
            <v>NORECO II</v>
          </cell>
          <cell r="C97">
            <v>519558</v>
          </cell>
          <cell r="D97">
            <v>53283.955000000002</v>
          </cell>
          <cell r="E97">
            <v>0</v>
          </cell>
          <cell r="F97">
            <v>7818</v>
          </cell>
          <cell r="H97" t="e">
            <v>#REF!</v>
          </cell>
          <cell r="I97" t="e">
            <v>#REF!</v>
          </cell>
          <cell r="K97">
            <v>13.765831069670636</v>
          </cell>
        </row>
        <row r="98">
          <cell r="A98" t="str">
            <v>PROSIELCO</v>
          </cell>
          <cell r="C98">
            <v>37896</v>
          </cell>
          <cell r="D98">
            <v>3392.973</v>
          </cell>
          <cell r="E98">
            <v>11.168965977624932</v>
          </cell>
          <cell r="G98">
            <v>-796</v>
          </cell>
          <cell r="H98" t="e">
            <v>#REF!</v>
          </cell>
          <cell r="I98" t="e">
            <v>#REF!</v>
          </cell>
          <cell r="K98">
            <v>13.391783921374531</v>
          </cell>
        </row>
        <row r="100">
          <cell r="C100">
            <v>2066879</v>
          </cell>
          <cell r="D100">
            <v>247590.484</v>
          </cell>
          <cell r="F100">
            <v>55521.417689999973</v>
          </cell>
          <cell r="G100">
            <v>-9814.9387999999999</v>
          </cell>
          <cell r="H100" t="e">
            <v>#REF!</v>
          </cell>
          <cell r="I100" t="e">
            <v>#REF!</v>
          </cell>
          <cell r="J100" t="e">
            <v>#REF!</v>
          </cell>
        </row>
        <row r="102">
          <cell r="A102" t="str">
            <v>BILECO</v>
          </cell>
          <cell r="C102">
            <v>48052</v>
          </cell>
          <cell r="D102">
            <v>4332.46</v>
          </cell>
          <cell r="E102">
            <v>11.091158371918032</v>
          </cell>
          <cell r="G102">
            <v>-783</v>
          </cell>
          <cell r="H102" t="e">
            <v>#REF!</v>
          </cell>
          <cell r="I102" t="e">
            <v>#REF!</v>
          </cell>
          <cell r="K102">
            <v>21.284023668639058</v>
          </cell>
        </row>
        <row r="103">
          <cell r="A103" t="str">
            <v>LEYECO I/DORELCO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H103" t="e">
            <v>#REF!</v>
          </cell>
          <cell r="I103" t="e">
            <v>#REF!</v>
          </cell>
          <cell r="K103">
            <v>0</v>
          </cell>
        </row>
        <row r="104">
          <cell r="A104" t="str">
            <v>LEYECO II</v>
          </cell>
          <cell r="C104">
            <v>96491</v>
          </cell>
          <cell r="D104">
            <v>0</v>
          </cell>
          <cell r="E104">
            <v>0</v>
          </cell>
          <cell r="G104">
            <v>-11413.325200000007</v>
          </cell>
          <cell r="H104" t="e">
            <v>#REF!</v>
          </cell>
          <cell r="I104" t="e">
            <v>#REF!</v>
          </cell>
          <cell r="K104">
            <v>0</v>
          </cell>
        </row>
        <row r="105">
          <cell r="A105" t="str">
            <v>LEYECO III</v>
          </cell>
          <cell r="C105">
            <v>31294</v>
          </cell>
          <cell r="D105">
            <v>2751.306</v>
          </cell>
          <cell r="E105">
            <v>11.374234636205497</v>
          </cell>
          <cell r="F105">
            <v>5262.3607000000011</v>
          </cell>
          <cell r="H105" t="e">
            <v>#REF!</v>
          </cell>
          <cell r="I105" t="e">
            <v>#REF!</v>
          </cell>
          <cell r="K105">
            <v>-17.170000000000002</v>
          </cell>
        </row>
        <row r="106">
          <cell r="A106" t="str">
            <v>LEYECO IV</v>
          </cell>
          <cell r="C106">
            <v>89007</v>
          </cell>
          <cell r="D106">
            <v>10128.92</v>
          </cell>
          <cell r="E106">
            <v>8.7874126757837949</v>
          </cell>
          <cell r="G106">
            <v>-2279</v>
          </cell>
          <cell r="H106" t="e">
            <v>#REF!</v>
          </cell>
          <cell r="I106" t="e">
            <v>#REF!</v>
          </cell>
          <cell r="K106">
            <v>14.884766100421718</v>
          </cell>
        </row>
        <row r="107">
          <cell r="A107" t="str">
            <v>LEYECO V</v>
          </cell>
          <cell r="C107">
            <v>89715</v>
          </cell>
          <cell r="D107">
            <v>10084.066999999999</v>
          </cell>
          <cell r="E107">
            <v>8.89670804448245</v>
          </cell>
          <cell r="F107">
            <v>-60899.401199999993</v>
          </cell>
          <cell r="H107" t="e">
            <v>#REF!</v>
          </cell>
          <cell r="I107" t="e">
            <v>#REF!</v>
          </cell>
          <cell r="K107">
            <v>29.159751105753116</v>
          </cell>
        </row>
        <row r="108">
          <cell r="A108" t="str">
            <v>SOLECO</v>
          </cell>
          <cell r="C108">
            <v>138538</v>
          </cell>
          <cell r="D108">
            <v>16180.709000000001</v>
          </cell>
          <cell r="E108">
            <v>8.5619239552481901</v>
          </cell>
          <cell r="F108">
            <v>12251.311699999991</v>
          </cell>
          <cell r="H108" t="e">
            <v>#REF!</v>
          </cell>
          <cell r="I108" t="e">
            <v>#REF!</v>
          </cell>
          <cell r="K108">
            <v>10.461512273228623</v>
          </cell>
        </row>
        <row r="109">
          <cell r="A109" t="str">
            <v>SAMELCO I</v>
          </cell>
          <cell r="C109">
            <v>95946</v>
          </cell>
          <cell r="D109">
            <v>10086.707</v>
          </cell>
          <cell r="E109">
            <v>9.5121232330829084</v>
          </cell>
          <cell r="F109">
            <v>16567</v>
          </cell>
          <cell r="H109" t="e">
            <v>#REF!</v>
          </cell>
          <cell r="J109" t="e">
            <v>#REF!</v>
          </cell>
          <cell r="K109">
            <v>17.573874582691719</v>
          </cell>
        </row>
        <row r="110">
          <cell r="A110" t="str">
            <v>SAMELCO II</v>
          </cell>
          <cell r="C110">
            <v>112040</v>
          </cell>
          <cell r="D110">
            <v>10384.144</v>
          </cell>
          <cell r="E110">
            <v>10.789526801631411</v>
          </cell>
          <cell r="F110">
            <v>10901</v>
          </cell>
          <cell r="H110" t="e">
            <v>#REF!</v>
          </cell>
          <cell r="I110" t="e">
            <v>#REF!</v>
          </cell>
          <cell r="K110">
            <v>13.796788709262609</v>
          </cell>
        </row>
        <row r="111">
          <cell r="A111" t="str">
            <v>ESAMELCO</v>
          </cell>
          <cell r="C111">
            <v>85424</v>
          </cell>
          <cell r="D111">
            <v>8074.1540000000005</v>
          </cell>
          <cell r="E111">
            <v>0</v>
          </cell>
          <cell r="F111">
            <v>7220</v>
          </cell>
          <cell r="H111" t="e">
            <v>#REF!</v>
          </cell>
          <cell r="I111" t="e">
            <v>#REF!</v>
          </cell>
          <cell r="K111">
            <v>13.637154503251459</v>
          </cell>
        </row>
        <row r="112">
          <cell r="A112" t="str">
            <v>NORSAMELCO</v>
          </cell>
          <cell r="C112">
            <v>127066</v>
          </cell>
          <cell r="D112">
            <v>11459.636</v>
          </cell>
          <cell r="E112">
            <v>11.088135783719482</v>
          </cell>
          <cell r="F112">
            <v>20229</v>
          </cell>
          <cell r="H112" t="e">
            <v>#REF!</v>
          </cell>
          <cell r="J112" t="e">
            <v>#REF!</v>
          </cell>
          <cell r="K112">
            <v>22.282545963602935</v>
          </cell>
        </row>
        <row r="114">
          <cell r="C114">
            <v>913573</v>
          </cell>
          <cell r="D114">
            <v>83482.103000000003</v>
          </cell>
          <cell r="F114">
            <v>11531.271200000003</v>
          </cell>
          <cell r="G114">
            <v>-14475.325200000007</v>
          </cell>
          <cell r="H114" t="e">
            <v>#REF!</v>
          </cell>
          <cell r="I114" t="e">
            <v>#REF!</v>
          </cell>
          <cell r="J114" t="e">
            <v>#REF!</v>
          </cell>
        </row>
        <row r="116">
          <cell r="A116" t="str">
            <v>ZAMCELCO</v>
          </cell>
          <cell r="C116">
            <v>729745</v>
          </cell>
          <cell r="D116">
            <v>100915.25199999999</v>
          </cell>
          <cell r="E116">
            <v>7.2312656960912118</v>
          </cell>
          <cell r="G116">
            <v>-47905</v>
          </cell>
          <cell r="H116" t="e">
            <v>#REF!</v>
          </cell>
          <cell r="J116" t="e">
            <v>#REF!</v>
          </cell>
          <cell r="K116">
            <v>19.700153321793959</v>
          </cell>
        </row>
        <row r="117">
          <cell r="A117" t="str">
            <v>ZAMSURECO I</v>
          </cell>
          <cell r="C117">
            <v>286735</v>
          </cell>
          <cell r="D117">
            <v>38360.909</v>
          </cell>
          <cell r="E117">
            <v>7.4746664631956454</v>
          </cell>
          <cell r="F117">
            <v>12909.789999999979</v>
          </cell>
          <cell r="H117" t="e">
            <v>#REF!</v>
          </cell>
          <cell r="I117" t="e">
            <v>#REF!</v>
          </cell>
          <cell r="K117">
            <v>12.0729637218368</v>
          </cell>
        </row>
        <row r="118">
          <cell r="A118" t="str">
            <v>ZAMSURECO II</v>
          </cell>
          <cell r="C118">
            <v>158158</v>
          </cell>
          <cell r="D118">
            <v>20883.505000000001</v>
          </cell>
          <cell r="E118">
            <v>7.5733455662734768</v>
          </cell>
          <cell r="G118">
            <v>-14353.529899999994</v>
          </cell>
          <cell r="H118" t="e">
            <v>#REF!</v>
          </cell>
          <cell r="J118" t="e">
            <v>#REF!</v>
          </cell>
          <cell r="K118">
            <v>22.971439356125227</v>
          </cell>
        </row>
        <row r="119">
          <cell r="A119" t="str">
            <v>ZANECO</v>
          </cell>
          <cell r="C119">
            <v>281022</v>
          </cell>
          <cell r="D119">
            <v>35968.785000000003</v>
          </cell>
          <cell r="E119">
            <v>7.8129411377114897</v>
          </cell>
          <cell r="F119">
            <v>-3167.9094000000041</v>
          </cell>
          <cell r="H119" t="e">
            <v>#REF!</v>
          </cell>
          <cell r="J119" t="e">
            <v>#REF!</v>
          </cell>
          <cell r="K119">
            <v>12.127599725717443</v>
          </cell>
        </row>
        <row r="121">
          <cell r="C121">
            <v>1455660</v>
          </cell>
          <cell r="D121">
            <v>196128.451</v>
          </cell>
          <cell r="F121">
            <v>9741.8805999999749</v>
          </cell>
          <cell r="G121">
            <v>-62258.529899999994</v>
          </cell>
          <cell r="H121" t="e">
            <v>#REF!</v>
          </cell>
          <cell r="I121" t="e">
            <v>#REF!</v>
          </cell>
          <cell r="J121" t="e">
            <v>#REF!</v>
          </cell>
        </row>
        <row r="123">
          <cell r="A123" t="str">
            <v>BASELCO</v>
          </cell>
          <cell r="C123">
            <v>49019</v>
          </cell>
          <cell r="D123">
            <v>5366.2060000000001</v>
          </cell>
          <cell r="E123">
            <v>9.1347592693981561</v>
          </cell>
          <cell r="G123">
            <v>-12480</v>
          </cell>
          <cell r="H123" t="e">
            <v>#REF!</v>
          </cell>
          <cell r="J123" t="e">
            <v>#REF!</v>
          </cell>
          <cell r="K123">
            <v>36.012741403469079</v>
          </cell>
        </row>
        <row r="124">
          <cell r="A124" t="str">
            <v>CASELCO</v>
          </cell>
          <cell r="C124">
            <v>0</v>
          </cell>
          <cell r="D124">
            <v>0</v>
          </cell>
          <cell r="E124">
            <v>0</v>
          </cell>
          <cell r="G124">
            <v>0</v>
          </cell>
          <cell r="H124" t="e">
            <v>#REF!</v>
          </cell>
          <cell r="J124" t="e">
            <v>#REF!</v>
          </cell>
          <cell r="K124">
            <v>0</v>
          </cell>
        </row>
        <row r="125">
          <cell r="A125" t="str">
            <v>MAGELCO</v>
          </cell>
          <cell r="C125">
            <v>32808</v>
          </cell>
          <cell r="D125">
            <v>4759.3609999999999</v>
          </cell>
          <cell r="E125">
            <v>6.8933623652418889</v>
          </cell>
          <cell r="G125">
            <v>-16217</v>
          </cell>
          <cell r="H125" t="e">
            <v>#REF!</v>
          </cell>
          <cell r="J125" t="e">
            <v>#REF!</v>
          </cell>
          <cell r="K125">
            <v>38.281205063907336</v>
          </cell>
        </row>
        <row r="126">
          <cell r="A126" t="str">
            <v>SIASELCO</v>
          </cell>
          <cell r="C126">
            <v>5540</v>
          </cell>
          <cell r="D126">
            <v>505.56599999999997</v>
          </cell>
          <cell r="E126">
            <v>10.95801537286922</v>
          </cell>
          <cell r="F126">
            <v>180</v>
          </cell>
          <cell r="H126" t="e">
            <v>#REF!</v>
          </cell>
          <cell r="I126" t="e">
            <v>#REF!</v>
          </cell>
          <cell r="K126">
            <v>11.165009593581022</v>
          </cell>
        </row>
        <row r="127">
          <cell r="A127" t="str">
            <v>SULECO</v>
          </cell>
          <cell r="C127">
            <v>66257</v>
          </cell>
          <cell r="D127">
            <v>6492.6009999999997</v>
          </cell>
          <cell r="E127">
            <v>10.205001046575941</v>
          </cell>
          <cell r="G127">
            <v>-2742.71179999999</v>
          </cell>
          <cell r="H127" t="e">
            <v>#REF!</v>
          </cell>
          <cell r="J127" t="e">
            <v>#REF!</v>
          </cell>
          <cell r="K127">
            <v>31.405531789915642</v>
          </cell>
        </row>
        <row r="128">
          <cell r="A128" t="str">
            <v>TAWELCO</v>
          </cell>
          <cell r="C128">
            <v>29520</v>
          </cell>
          <cell r="D128">
            <v>3192.3760000000002</v>
          </cell>
          <cell r="E128">
            <v>9.2470310514801515</v>
          </cell>
          <cell r="G128">
            <v>-25391</v>
          </cell>
          <cell r="H128" t="e">
            <v>#REF!</v>
          </cell>
          <cell r="J128" t="e">
            <v>#REF!</v>
          </cell>
          <cell r="K128">
            <v>29.205205938434954</v>
          </cell>
        </row>
        <row r="129">
          <cell r="A129" t="str">
            <v>LASURECO</v>
          </cell>
          <cell r="C129">
            <v>114288</v>
          </cell>
          <cell r="D129">
            <v>15902.625</v>
          </cell>
          <cell r="E129">
            <v>7.1867380385313746</v>
          </cell>
          <cell r="G129">
            <v>-19018.754000000001</v>
          </cell>
          <cell r="H129" t="e">
            <v>#REF!</v>
          </cell>
          <cell r="J129" t="e">
            <v>#REF!</v>
          </cell>
          <cell r="K129">
            <v>16.629334274992932</v>
          </cell>
        </row>
        <row r="131">
          <cell r="C131">
            <v>297432</v>
          </cell>
          <cell r="D131">
            <v>36218.735000000001</v>
          </cell>
          <cell r="F131">
            <v>180</v>
          </cell>
          <cell r="G131">
            <v>-75849.465799999991</v>
          </cell>
          <cell r="H131" t="e">
            <v>#REF!</v>
          </cell>
          <cell r="I131" t="e">
            <v>#REF!</v>
          </cell>
          <cell r="J131" t="e">
            <v>#REF!</v>
          </cell>
        </row>
        <row r="134">
          <cell r="A134" t="str">
            <v>BUSECO</v>
          </cell>
          <cell r="C134">
            <v>213700</v>
          </cell>
          <cell r="D134">
            <v>29116.652999999998</v>
          </cell>
          <cell r="E134">
            <v>7.3394424833101528</v>
          </cell>
          <cell r="F134">
            <v>18982.426210000005</v>
          </cell>
          <cell r="H134" t="e">
            <v>#REF!</v>
          </cell>
          <cell r="J134" t="e">
            <v>#REF!</v>
          </cell>
          <cell r="K134">
            <v>11.577486522216105</v>
          </cell>
        </row>
        <row r="135">
          <cell r="A135" t="str">
            <v>CAMELCO</v>
          </cell>
          <cell r="C135">
            <v>39714</v>
          </cell>
          <cell r="D135">
            <v>3475.3150000000001</v>
          </cell>
          <cell r="E135">
            <v>11.427453338762097</v>
          </cell>
          <cell r="F135">
            <v>1146</v>
          </cell>
          <cell r="H135" t="e">
            <v>#REF!</v>
          </cell>
          <cell r="J135" t="e">
            <v>#REF!</v>
          </cell>
          <cell r="K135">
            <v>11.362596765295228</v>
          </cell>
        </row>
        <row r="136">
          <cell r="A136" t="str">
            <v>FIBECO</v>
          </cell>
          <cell r="C136">
            <v>263329</v>
          </cell>
          <cell r="D136">
            <v>32805.627</v>
          </cell>
          <cell r="E136">
            <v>8.0269461089708791</v>
          </cell>
          <cell r="F136">
            <v>1780</v>
          </cell>
          <cell r="H136" t="e">
            <v>#REF!</v>
          </cell>
          <cell r="I136" t="e">
            <v>#REF!</v>
          </cell>
          <cell r="K136">
            <v>14.110415417768163</v>
          </cell>
        </row>
        <row r="137">
          <cell r="A137" t="str">
            <v>LANECO</v>
          </cell>
          <cell r="C137">
            <v>102388</v>
          </cell>
          <cell r="D137">
            <v>14437.282999999999</v>
          </cell>
          <cell r="E137">
            <v>7.0919161174578349</v>
          </cell>
          <cell r="G137">
            <v>-1563.5491000000038</v>
          </cell>
          <cell r="H137" t="e">
            <v>#REF!</v>
          </cell>
          <cell r="I137" t="e">
            <v>#REF!</v>
          </cell>
          <cell r="K137">
            <v>16.083394880868173</v>
          </cell>
        </row>
        <row r="138">
          <cell r="A138" t="str">
            <v>MOELCI I</v>
          </cell>
          <cell r="C138">
            <v>75893</v>
          </cell>
          <cell r="D138">
            <v>9889.9889999999996</v>
          </cell>
          <cell r="E138">
            <v>7.6737193539851258</v>
          </cell>
          <cell r="G138">
            <v>-2950.426999999996</v>
          </cell>
          <cell r="H138" t="e">
            <v>#REF!</v>
          </cell>
          <cell r="J138" t="e">
            <v>#REF!</v>
          </cell>
          <cell r="K138">
            <v>12.276866476185171</v>
          </cell>
        </row>
        <row r="139">
          <cell r="A139" t="str">
            <v>MOELCI II</v>
          </cell>
          <cell r="C139">
            <v>191926</v>
          </cell>
          <cell r="D139">
            <v>26925.050999999999</v>
          </cell>
          <cell r="E139">
            <v>7.1281573431374374</v>
          </cell>
          <cell r="F139">
            <v>7906</v>
          </cell>
          <cell r="H139" t="e">
            <v>#REF!</v>
          </cell>
          <cell r="I139" t="e">
            <v>#REF!</v>
          </cell>
          <cell r="K139">
            <v>11.62861777674574</v>
          </cell>
        </row>
        <row r="140">
          <cell r="A140" t="str">
            <v>MORESCO I</v>
          </cell>
          <cell r="C140">
            <v>380635</v>
          </cell>
          <cell r="D140">
            <v>50629.84</v>
          </cell>
          <cell r="E140">
            <v>7.5179972917157158</v>
          </cell>
          <cell r="F140">
            <v>12670</v>
          </cell>
          <cell r="H140" t="e">
            <v>#REF!</v>
          </cell>
          <cell r="I140" t="e">
            <v>#REF!</v>
          </cell>
          <cell r="K140">
            <v>2.2396387364915107</v>
          </cell>
        </row>
        <row r="141">
          <cell r="A141" t="str">
            <v>MORESCO II</v>
          </cell>
          <cell r="C141">
            <v>185561</v>
          </cell>
          <cell r="D141">
            <v>19572.151000000002</v>
          </cell>
          <cell r="E141">
            <v>9.4808690163896649</v>
          </cell>
          <cell r="F141">
            <v>1461</v>
          </cell>
          <cell r="H141" t="e">
            <v>#REF!</v>
          </cell>
          <cell r="J141" t="e">
            <v>#REF!</v>
          </cell>
          <cell r="K141">
            <v>10.630861425826147</v>
          </cell>
        </row>
        <row r="143">
          <cell r="C143">
            <v>1453146</v>
          </cell>
          <cell r="D143">
            <v>186851.90900000001</v>
          </cell>
          <cell r="F143">
            <v>43945.426210000005</v>
          </cell>
          <cell r="G143">
            <v>-4513.9760999999999</v>
          </cell>
          <cell r="H143" t="e">
            <v>#REF!</v>
          </cell>
          <cell r="I143" t="e">
            <v>#REF!</v>
          </cell>
          <cell r="J143" t="e">
            <v>#REF!</v>
          </cell>
        </row>
        <row r="145">
          <cell r="A145" t="str">
            <v>ANECO</v>
          </cell>
          <cell r="C145">
            <v>476741</v>
          </cell>
          <cell r="D145">
            <v>58588.237000000001</v>
          </cell>
          <cell r="E145">
            <v>8.1371453454044023</v>
          </cell>
          <cell r="F145">
            <v>12720</v>
          </cell>
          <cell r="H145" t="e">
            <v>#REF!</v>
          </cell>
          <cell r="I145" t="e">
            <v>#REF!</v>
          </cell>
          <cell r="K145">
            <v>10.683812125748085</v>
          </cell>
        </row>
        <row r="146">
          <cell r="A146" t="str">
            <v>ASELCO</v>
          </cell>
          <cell r="C146">
            <v>320232</v>
          </cell>
          <cell r="D146">
            <v>35936.366000000002</v>
          </cell>
          <cell r="E146">
            <v>8.9110846656002991</v>
          </cell>
          <cell r="F146">
            <v>9337</v>
          </cell>
          <cell r="H146" t="e">
            <v>#REF!</v>
          </cell>
          <cell r="J146" t="e">
            <v>#REF!</v>
          </cell>
          <cell r="K146">
            <v>9.94293257374928</v>
          </cell>
        </row>
        <row r="147">
          <cell r="A147" t="str">
            <v>DIELCO</v>
          </cell>
          <cell r="C147">
            <v>17204</v>
          </cell>
          <cell r="D147">
            <v>2139.6669999999999</v>
          </cell>
          <cell r="E147">
            <v>8.0405034989089419</v>
          </cell>
          <cell r="F147">
            <v>1371.398000000001</v>
          </cell>
          <cell r="H147" t="e">
            <v>#REF!</v>
          </cell>
          <cell r="I147" t="e">
            <v>#REF!</v>
          </cell>
          <cell r="K147">
            <v>5.106361007848002</v>
          </cell>
        </row>
        <row r="148">
          <cell r="A148" t="str">
            <v>SIARELCO</v>
          </cell>
          <cell r="C148">
            <v>28510</v>
          </cell>
          <cell r="D148">
            <v>3446.7</v>
          </cell>
          <cell r="E148">
            <v>8.2716801578321295</v>
          </cell>
          <cell r="F148">
            <v>2436</v>
          </cell>
          <cell r="H148" t="e">
            <v>#REF!</v>
          </cell>
          <cell r="I148" t="e">
            <v>#REF!</v>
          </cell>
          <cell r="K148">
            <v>6.9960342377206999</v>
          </cell>
        </row>
        <row r="149">
          <cell r="A149" t="str">
            <v>SURNECO</v>
          </cell>
          <cell r="C149">
            <v>216712</v>
          </cell>
          <cell r="D149">
            <v>30063.282999999999</v>
          </cell>
          <cell r="E149">
            <v>7.2085274252981622</v>
          </cell>
          <cell r="F149">
            <v>1332</v>
          </cell>
          <cell r="H149" t="e">
            <v>#REF!</v>
          </cell>
          <cell r="J149" t="e">
            <v>#REF!</v>
          </cell>
          <cell r="K149">
            <v>9.3878858718109548</v>
          </cell>
        </row>
        <row r="150">
          <cell r="A150" t="str">
            <v>SURSECO I</v>
          </cell>
          <cell r="C150">
            <v>88076</v>
          </cell>
          <cell r="D150">
            <v>10331.278</v>
          </cell>
          <cell r="E150">
            <v>8.5251795566821453</v>
          </cell>
          <cell r="F150">
            <v>1582</v>
          </cell>
          <cell r="H150" t="e">
            <v>#REF!</v>
          </cell>
          <cell r="I150" t="e">
            <v>#REF!</v>
          </cell>
          <cell r="K150">
            <v>12.095408591914788</v>
          </cell>
        </row>
        <row r="151">
          <cell r="A151" t="str">
            <v>SURSECO II</v>
          </cell>
          <cell r="C151">
            <v>94100</v>
          </cell>
          <cell r="D151">
            <v>11467.084999999999</v>
          </cell>
          <cell r="E151">
            <v>8.206095969463906</v>
          </cell>
          <cell r="G151">
            <v>-2513</v>
          </cell>
          <cell r="H151" t="e">
            <v>#REF!</v>
          </cell>
          <cell r="I151" t="e">
            <v>#REF!</v>
          </cell>
          <cell r="K151">
            <v>14.603291848300209</v>
          </cell>
        </row>
        <row r="153">
          <cell r="C153">
            <v>1241575</v>
          </cell>
          <cell r="D153">
            <v>151972.61599999998</v>
          </cell>
          <cell r="F153">
            <v>28778.398000000001</v>
          </cell>
          <cell r="G153">
            <v>-2513</v>
          </cell>
          <cell r="H153" t="e">
            <v>#REF!</v>
          </cell>
          <cell r="I153" t="e">
            <v>#REF!</v>
          </cell>
          <cell r="J153" t="e">
            <v>#REF!</v>
          </cell>
        </row>
        <row r="155">
          <cell r="A155" t="str">
            <v>DANECO</v>
          </cell>
          <cell r="C155">
            <v>630763</v>
          </cell>
          <cell r="D155">
            <v>80789.285999999993</v>
          </cell>
          <cell r="E155">
            <v>7.8075080401131416</v>
          </cell>
          <cell r="G155">
            <v>-48450</v>
          </cell>
          <cell r="H155" t="e">
            <v>#REF!</v>
          </cell>
          <cell r="I155" t="e">
            <v>#REF!</v>
          </cell>
          <cell r="K155">
            <v>16.589156755904352</v>
          </cell>
        </row>
        <row r="156">
          <cell r="A156" t="str">
            <v>DASURECO</v>
          </cell>
          <cell r="C156">
            <v>396950</v>
          </cell>
          <cell r="D156">
            <v>54337.491999999998</v>
          </cell>
          <cell r="E156">
            <v>7.305269076460136</v>
          </cell>
          <cell r="F156">
            <v>19537</v>
          </cell>
          <cell r="H156" t="e">
            <v>#REF!</v>
          </cell>
          <cell r="I156" t="e">
            <v>#REF!</v>
          </cell>
          <cell r="K156">
            <v>7.305269076460136</v>
          </cell>
        </row>
        <row r="157">
          <cell r="A157" t="str">
            <v>DORECO</v>
          </cell>
          <cell r="C157">
            <v>167254</v>
          </cell>
          <cell r="D157">
            <v>19222.133999999998</v>
          </cell>
          <cell r="E157">
            <v>8.7011150791062022</v>
          </cell>
          <cell r="F157">
            <v>11253</v>
          </cell>
          <cell r="H157" t="e">
            <v>#REF!</v>
          </cell>
          <cell r="I157" t="e">
            <v>#REF!</v>
          </cell>
          <cell r="K157">
            <v>8.7011150791062022</v>
          </cell>
        </row>
        <row r="158">
          <cell r="I158">
            <v>0</v>
          </cell>
        </row>
        <row r="159">
          <cell r="C159">
            <v>1194967</v>
          </cell>
          <cell r="D159">
            <v>154348.91199999998</v>
          </cell>
          <cell r="F159">
            <v>30790</v>
          </cell>
          <cell r="G159">
            <v>-48450</v>
          </cell>
          <cell r="H159" t="e">
            <v>#REF!</v>
          </cell>
          <cell r="I159" t="e">
            <v>#REF!</v>
          </cell>
          <cell r="J159">
            <v>0</v>
          </cell>
        </row>
        <row r="161">
          <cell r="A161" t="str">
            <v>COTELCO</v>
          </cell>
          <cell r="C161">
            <v>270530</v>
          </cell>
          <cell r="D161">
            <v>37197.504999999997</v>
          </cell>
          <cell r="E161">
            <v>7.272799613845069</v>
          </cell>
          <cell r="F161">
            <v>9285</v>
          </cell>
          <cell r="H161" t="e">
            <v>#REF!</v>
          </cell>
          <cell r="J161" t="e">
            <v>#REF!</v>
          </cell>
          <cell r="K161">
            <v>12.901804395822511</v>
          </cell>
        </row>
        <row r="162">
          <cell r="A162" t="str">
            <v>COTELCO-PPALMA</v>
          </cell>
          <cell r="C162">
            <v>76301</v>
          </cell>
          <cell r="D162">
            <v>12626.557000000001</v>
          </cell>
          <cell r="E162">
            <v>6.0428983134515608</v>
          </cell>
          <cell r="G162">
            <v>-2807</v>
          </cell>
          <cell r="H162" t="e">
            <v>#REF!</v>
          </cell>
          <cell r="K162">
            <v>23.87396646135775</v>
          </cell>
        </row>
        <row r="163">
          <cell r="A163" t="str">
            <v>SOCOTECO I</v>
          </cell>
          <cell r="C163">
            <v>298075</v>
          </cell>
          <cell r="D163">
            <v>44845.578000000001</v>
          </cell>
          <cell r="E163">
            <v>6.6466976967049014</v>
          </cell>
          <cell r="G163">
            <v>-553</v>
          </cell>
          <cell r="H163" t="e">
            <v>#REF!</v>
          </cell>
          <cell r="I163" t="e">
            <v>#REF!</v>
          </cell>
          <cell r="K163">
            <v>12.653949204032481</v>
          </cell>
        </row>
        <row r="164">
          <cell r="A164" t="str">
            <v>SOCOTECO II</v>
          </cell>
          <cell r="C164">
            <v>1156997</v>
          </cell>
          <cell r="D164">
            <v>169678.64</v>
          </cell>
          <cell r="E164">
            <v>6.8187545586173952</v>
          </cell>
          <cell r="G164">
            <v>-2973.2155999999959</v>
          </cell>
          <cell r="H164" t="e">
            <v>#REF!</v>
          </cell>
          <cell r="J164" t="e">
            <v>#REF!</v>
          </cell>
          <cell r="K164">
            <v>12.69828628219514</v>
          </cell>
        </row>
        <row r="165">
          <cell r="A165" t="str">
            <v>SUKELCO</v>
          </cell>
          <cell r="C165">
            <v>223123</v>
          </cell>
          <cell r="D165">
            <v>31325.468000000001</v>
          </cell>
          <cell r="E165">
            <v>7.1227347664845739</v>
          </cell>
          <cell r="F165">
            <v>2273</v>
          </cell>
          <cell r="H165" t="e">
            <v>#REF!</v>
          </cell>
          <cell r="I165" t="e">
            <v>#REF!</v>
          </cell>
          <cell r="K165">
            <v>14.950947411455569</v>
          </cell>
        </row>
      </sheetData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Financial Profile as of June 30, 2023</v>
          </cell>
        </row>
      </sheetData>
      <sheetData sheetId="9">
        <row r="2">
          <cell r="A2" t="str">
            <v>Financial Profile as of June 30, 2023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2">
          <cell r="A2" t="str">
            <v>Financial Profile as of June 30, 2023</v>
          </cell>
        </row>
        <row r="3">
          <cell r="A3" t="str">
            <v>With Comparative Figures as of June 30, 2022</v>
          </cell>
        </row>
      </sheetData>
      <sheetData sheetId="19">
        <row r="2">
          <cell r="A2" t="str">
            <v>Financial Profile as of June 30, 2023</v>
          </cell>
        </row>
      </sheetData>
      <sheetData sheetId="20">
        <row r="2">
          <cell r="A2" t="str">
            <v>Financial Profile as of June 30, 2023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(mcso)"/>
      <sheetName val="NEA-BIT"/>
    </sheetNames>
    <sheetDataSet>
      <sheetData sheetId="0" refreshError="1">
        <row r="10">
          <cell r="D10">
            <v>1067294.52681</v>
          </cell>
        </row>
        <row r="126">
          <cell r="D126">
            <v>616889.88564999995</v>
          </cell>
          <cell r="E126">
            <v>618652.43278999999</v>
          </cell>
          <cell r="F126">
            <v>-1762.5471400000388</v>
          </cell>
          <cell r="I126">
            <v>-0.15039595016084373</v>
          </cell>
          <cell r="K126">
            <v>188793.41441999999</v>
          </cell>
        </row>
        <row r="127">
          <cell r="D127">
            <v>423738.90010999999</v>
          </cell>
          <cell r="E127">
            <v>424308.29541000002</v>
          </cell>
          <cell r="F127">
            <v>-569.39530000003288</v>
          </cell>
          <cell r="I127">
            <v>-6.49599165257079E-2</v>
          </cell>
          <cell r="K127">
            <v>174148.22934999998</v>
          </cell>
        </row>
        <row r="128">
          <cell r="D128">
            <v>90334.624060000002</v>
          </cell>
          <cell r="E128">
            <v>90905.641860000003</v>
          </cell>
          <cell r="F128">
            <v>-571.01780000000144</v>
          </cell>
          <cell r="I128">
            <v>-0.39738347493013049</v>
          </cell>
          <cell r="K128">
            <v>41657.409950000001</v>
          </cell>
        </row>
        <row r="129">
          <cell r="D129">
            <v>310443.01820999995</v>
          </cell>
          <cell r="E129">
            <v>319646.58369</v>
          </cell>
          <cell r="F129">
            <v>-9203.5654800000484</v>
          </cell>
          <cell r="I129">
            <v>-1.2354840523212798</v>
          </cell>
          <cell r="K129">
            <v>133737.21923000002</v>
          </cell>
        </row>
        <row r="130">
          <cell r="D130">
            <v>163830.16600999999</v>
          </cell>
          <cell r="E130">
            <v>163830.16600999999</v>
          </cell>
          <cell r="F130">
            <v>0</v>
          </cell>
          <cell r="I130">
            <v>0</v>
          </cell>
          <cell r="K130">
            <v>26409.380929999999</v>
          </cell>
        </row>
        <row r="131">
          <cell r="D131">
            <v>68017.515019999992</v>
          </cell>
          <cell r="E131">
            <v>68017.516889999999</v>
          </cell>
          <cell r="F131">
            <v>-1.8700000073295087E-3</v>
          </cell>
          <cell r="I131">
            <v>0</v>
          </cell>
          <cell r="K131">
            <v>-1.4599999999999999E-3</v>
          </cell>
        </row>
        <row r="132">
          <cell r="D132">
            <v>562217.11187000002</v>
          </cell>
          <cell r="E132">
            <v>569026.0747</v>
          </cell>
          <cell r="F132">
            <v>-6808.9628299999749</v>
          </cell>
          <cell r="I132">
            <v>-0.41886980509252097</v>
          </cell>
          <cell r="K132">
            <v>415860.35451999999</v>
          </cell>
        </row>
        <row r="133">
          <cell r="D133">
            <v>530636.82070000004</v>
          </cell>
          <cell r="E133">
            <v>530636.75192000007</v>
          </cell>
          <cell r="F133">
            <v>6.8779999972321093E-2</v>
          </cell>
          <cell r="I133">
            <v>7.26028446764857E-6</v>
          </cell>
          <cell r="K133">
            <v>222535.82900999999</v>
          </cell>
        </row>
        <row r="134">
          <cell r="I134">
            <v>-0.33787902478588427</v>
          </cell>
        </row>
      </sheetData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REARS"/>
      <sheetName val="CURRENT"/>
      <sheetName val="ADVANCE"/>
      <sheetName val="NO ACCT"/>
      <sheetName val="SUMMARY-NEA"/>
      <sheetName val="OUTSTANDING"/>
      <sheetName val="status"/>
      <sheetName val="financial profile(mcso)"/>
      <sheetName val="NEA-BIT_FOR UPLOAD"/>
      <sheetName val="NEA-BI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10">
          <cell r="D10">
            <v>1045123.6998099999</v>
          </cell>
        </row>
        <row r="126">
          <cell r="D126">
            <v>570012.36965000001</v>
          </cell>
          <cell r="E126">
            <v>571774.91678999993</v>
          </cell>
          <cell r="F126">
            <v>-1762.5471399999224</v>
          </cell>
          <cell r="I126">
            <v>-0.15039595016083379</v>
          </cell>
          <cell r="K126">
            <v>218680.14142</v>
          </cell>
        </row>
        <row r="127">
          <cell r="D127">
            <v>390016.82211000001</v>
          </cell>
          <cell r="E127">
            <v>390139.80041000003</v>
          </cell>
          <cell r="F127">
            <v>-122.97830000001704</v>
          </cell>
          <cell r="I127">
            <v>-1.5066099166638536E-2</v>
          </cell>
          <cell r="K127">
            <v>156090.65050999998</v>
          </cell>
        </row>
        <row r="128">
          <cell r="D128">
            <v>84586.848060000004</v>
          </cell>
          <cell r="E128">
            <v>85157.865860000005</v>
          </cell>
          <cell r="F128">
            <v>-571.01780000000144</v>
          </cell>
          <cell r="I128">
            <v>-0.39738347493013049</v>
          </cell>
          <cell r="K128">
            <v>45220.879950000002</v>
          </cell>
        </row>
        <row r="129">
          <cell r="D129">
            <v>286360.44376999995</v>
          </cell>
          <cell r="E129">
            <v>296058.17424999998</v>
          </cell>
          <cell r="F129">
            <v>-9697.7304800000275</v>
          </cell>
          <cell r="I129">
            <v>-1.7491033711306285</v>
          </cell>
          <cell r="K129">
            <v>99898.381670000002</v>
          </cell>
        </row>
        <row r="130">
          <cell r="D130">
            <v>160299.00580000001</v>
          </cell>
          <cell r="E130">
            <v>160298.99888</v>
          </cell>
          <cell r="F130">
            <v>6.9200000143609941E-3</v>
          </cell>
          <cell r="I130">
            <v>7.8387838719978648E-6</v>
          </cell>
          <cell r="K130">
            <v>28285.120850000003</v>
          </cell>
        </row>
        <row r="131">
          <cell r="D131">
            <v>68017.515019999992</v>
          </cell>
          <cell r="E131">
            <v>68017.516889999999</v>
          </cell>
          <cell r="F131">
            <v>-1.8700000073295087E-3</v>
          </cell>
        </row>
        <row r="132">
          <cell r="D132">
            <v>499804.13287000003</v>
          </cell>
          <cell r="E132">
            <v>518164.4227</v>
          </cell>
          <cell r="F132">
            <v>-18360.289829999965</v>
          </cell>
          <cell r="I132">
            <v>-1.2346270731959543</v>
          </cell>
          <cell r="K132">
            <v>384477.43547000003</v>
          </cell>
        </row>
        <row r="133">
          <cell r="D133">
            <v>475089.49299</v>
          </cell>
          <cell r="E133">
            <v>477567.33218999999</v>
          </cell>
          <cell r="F133">
            <v>-2477.8391999999876</v>
          </cell>
          <cell r="I133">
            <v>-0.17999094320938921</v>
          </cell>
          <cell r="K133">
            <v>259474.20249</v>
          </cell>
        </row>
      </sheetData>
      <sheetData sheetId="8" refreshError="1"/>
      <sheetData sheetId="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ial profile"/>
    </sheetNames>
    <sheetDataSet>
      <sheetData sheetId="0" refreshError="1">
        <row r="14">
          <cell r="F14">
            <v>0</v>
          </cell>
        </row>
        <row r="131">
          <cell r="K131">
            <v>-1.4599999999999999E-3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. of consumers per emp."/>
      <sheetName val="FINANCIAL RATIOS"/>
      <sheetName val="npc per cons"/>
      <sheetName val="Debt Service Ratio audited"/>
      <sheetName val="net profit margin"/>
      <sheetName val="REG1"/>
      <sheetName val="CAR"/>
      <sheetName val="REG2"/>
      <sheetName val="REG3"/>
      <sheetName val="REG4 (CALABARZON)"/>
      <sheetName val="REG4 (MIMAROPA)"/>
      <sheetName val="REG5"/>
      <sheetName val="TOTAL LUZON"/>
      <sheetName val="TOTAL VISAYAS"/>
      <sheetName val="REG6"/>
      <sheetName val="REG7"/>
      <sheetName val="REG8"/>
      <sheetName val="REG9"/>
      <sheetName val="ARMM"/>
      <sheetName val="REG10"/>
      <sheetName val="CARAGA"/>
      <sheetName val="TOTAL MINDANAO"/>
      <sheetName val="REG11"/>
      <sheetName val="REG12"/>
      <sheetName val="SUMMARY"/>
      <sheetName val="main"/>
      <sheetName val="b4 and after rfsc profitability"/>
      <sheetName val="ec profitability after"/>
      <sheetName val="Source PIVOT"/>
      <sheetName val="lookup"/>
      <sheetName val="executive summ ok"/>
      <sheetName val="RESULTS OF OPERATIONS front)"/>
      <sheetName val="ECs PROFITABILITY ok"/>
      <sheetName val="ECs PROFITABILITY comparative"/>
      <sheetName val="ReSULTS OF OPER PER REG(FINAL)"/>
      <sheetName val="TOP LOSERS"/>
      <sheetName val="TOP GAINERS"/>
      <sheetName val="TOP GROSSER "/>
      <sheetName val="TOP NO. OF CONSUMERS"/>
      <sheetName val="main (2)"/>
      <sheetName val="PROFITABILITY RATIO"/>
      <sheetName val="NON POWER COST aftr RF NO CDA"/>
      <sheetName val="analysis"/>
      <sheetName val="NON POWER COST COMP aftr RF ALL"/>
      <sheetName val="NON POWER COST COMP aftr RF (2)"/>
      <sheetName val="NON POWER COST COMP net uc&amp;rf"/>
      <sheetName val="NON POWER COST gross uc&amp;rf"/>
      <sheetName val="porposed guarantee fund"/>
      <sheetName val="porposed guarantee fund (2)"/>
      <sheetName val="ECs Profitability w MCC (2)"/>
      <sheetName val="ECs Profitability w MCC"/>
    </sheetNames>
    <sheetDataSet>
      <sheetData sheetId="0"/>
      <sheetData sheetId="1"/>
      <sheetData sheetId="2"/>
      <sheetData sheetId="3"/>
      <sheetData sheetId="4"/>
      <sheetData sheetId="5">
        <row r="67">
          <cell r="A67" t="str">
            <v xml:space="preserve">  MWH Generated/Purchased</v>
          </cell>
        </row>
      </sheetData>
      <sheetData sheetId="6"/>
      <sheetData sheetId="7"/>
      <sheetData sheetId="8"/>
      <sheetData sheetId="9">
        <row r="66">
          <cell r="A66" t="str">
            <v xml:space="preserve">  MWH Generated/Purchased</v>
          </cell>
        </row>
      </sheetData>
      <sheetData sheetId="10">
        <row r="65">
          <cell r="A65" t="str">
            <v xml:space="preserve">  MWH Generated/Purchased</v>
          </cell>
        </row>
      </sheetData>
      <sheetData sheetId="11"/>
      <sheetData sheetId="12"/>
      <sheetData sheetId="13"/>
      <sheetData sheetId="14">
        <row r="61">
          <cell r="A61" t="str">
            <v xml:space="preserve">  MWH Generated/Purchased</v>
          </cell>
        </row>
      </sheetData>
      <sheetData sheetId="15"/>
      <sheetData sheetId="16">
        <row r="63">
          <cell r="A63" t="str">
            <v xml:space="preserve">  MWH Generated/Purchased</v>
          </cell>
        </row>
      </sheetData>
      <sheetData sheetId="17"/>
      <sheetData sheetId="18"/>
      <sheetData sheetId="19">
        <row r="66">
          <cell r="A66" t="str">
            <v xml:space="preserve">  MWH Generated/Purchased</v>
          </cell>
          <cell r="B66">
            <v>117595.29135999999</v>
          </cell>
          <cell r="C66">
            <v>116337.1464</v>
          </cell>
          <cell r="D66">
            <v>1258.1449599999905</v>
          </cell>
          <cell r="E66">
            <v>1.0814645183698528</v>
          </cell>
          <cell r="G66">
            <v>16332.684760000002</v>
          </cell>
          <cell r="H66">
            <v>13904.929819999999</v>
          </cell>
          <cell r="I66">
            <v>2427.7549400000025</v>
          </cell>
          <cell r="J66">
            <v>17.459670573152181</v>
          </cell>
          <cell r="L66">
            <v>131260.09052292796</v>
          </cell>
          <cell r="M66">
            <v>122847.65300000001</v>
          </cell>
          <cell r="N66">
            <v>8412.437522927954</v>
          </cell>
          <cell r="O66">
            <v>6.8478618170490835</v>
          </cell>
          <cell r="Q66">
            <v>60420.557134000002</v>
          </cell>
          <cell r="R66">
            <v>60089.914620000003</v>
          </cell>
          <cell r="S66">
            <v>330.64251399999921</v>
          </cell>
          <cell r="T66">
            <v>0.55024627026171535</v>
          </cell>
          <cell r="V66">
            <v>40183.127999999997</v>
          </cell>
          <cell r="W66">
            <v>41031.616869999998</v>
          </cell>
          <cell r="X66">
            <v>-848.48887000000104</v>
          </cell>
          <cell r="Y66">
            <v>-2.0678904092136037</v>
          </cell>
          <cell r="AA66">
            <v>88129.792000000001</v>
          </cell>
          <cell r="AB66">
            <v>88183.176689999993</v>
          </cell>
          <cell r="AC66">
            <v>-53.384689999991679</v>
          </cell>
          <cell r="AD66">
            <v>-6.0538406534911687E-2</v>
          </cell>
          <cell r="AF66">
            <v>190853.47269999998</v>
          </cell>
          <cell r="AG66">
            <v>223014.37158000001</v>
          </cell>
          <cell r="AH66">
            <v>-32160.898880000022</v>
          </cell>
          <cell r="AI66">
            <v>-14.420998365328765</v>
          </cell>
          <cell r="AK66">
            <v>89114.987500000003</v>
          </cell>
          <cell r="AL66">
            <v>85460.119500000001</v>
          </cell>
          <cell r="AM66">
            <v>3654.8680000000022</v>
          </cell>
          <cell r="AN66">
            <v>4.2766942304591584</v>
          </cell>
        </row>
        <row r="67">
          <cell r="A67" t="str">
            <v xml:space="preserve">  MWH Sales</v>
          </cell>
          <cell r="B67">
            <v>107122.95851</v>
          </cell>
          <cell r="C67">
            <v>105294.38385</v>
          </cell>
          <cell r="D67">
            <v>1828.5746599999984</v>
          </cell>
          <cell r="E67">
            <v>1.73663076143258</v>
          </cell>
          <cell r="G67">
            <v>13643.834199999999</v>
          </cell>
          <cell r="H67">
            <v>11987.076489999999</v>
          </cell>
          <cell r="I67">
            <v>1656.7577099999999</v>
          </cell>
          <cell r="J67">
            <v>13.821199117083468</v>
          </cell>
          <cell r="L67">
            <v>111547.14232</v>
          </cell>
          <cell r="M67">
            <v>105769.89599999999</v>
          </cell>
          <cell r="N67">
            <v>5777.2463200000057</v>
          </cell>
          <cell r="O67">
            <v>5.4620894398912956</v>
          </cell>
          <cell r="Q67">
            <v>54018.404992000003</v>
          </cell>
          <cell r="R67">
            <v>54401.906150000003</v>
          </cell>
          <cell r="S67">
            <v>-383.50115799999912</v>
          </cell>
          <cell r="T67">
            <v>-0.7049406631866687</v>
          </cell>
          <cell r="V67">
            <v>34668.508000000002</v>
          </cell>
          <cell r="W67">
            <v>35480.589</v>
          </cell>
          <cell r="X67">
            <v>-812.08099999999831</v>
          </cell>
          <cell r="Y67">
            <v>-2.288803604697764</v>
          </cell>
          <cell r="AA67">
            <v>78596.441000000006</v>
          </cell>
          <cell r="AB67">
            <v>79178.578800000003</v>
          </cell>
          <cell r="AC67">
            <v>-582.13779999999679</v>
          </cell>
          <cell r="AD67">
            <v>-0.73522132983775745</v>
          </cell>
          <cell r="AF67">
            <v>185923.60402</v>
          </cell>
          <cell r="AG67">
            <v>214470.82147</v>
          </cell>
          <cell r="AH67">
            <v>-28547.217449999996</v>
          </cell>
          <cell r="AI67">
            <v>-13.310536722121501</v>
          </cell>
          <cell r="AK67">
            <v>80000.9027615378</v>
          </cell>
          <cell r="AL67">
            <v>77034.558000000005</v>
          </cell>
          <cell r="AM67">
            <v>2966.3447615377954</v>
          </cell>
          <cell r="AN67">
            <v>3.8506675945850111</v>
          </cell>
        </row>
        <row r="68">
          <cell r="A68" t="str">
            <v xml:space="preserve">  MWH Coop Consumption</v>
          </cell>
          <cell r="B68">
            <v>170.6123</v>
          </cell>
          <cell r="C68">
            <v>154.73140000000001</v>
          </cell>
          <cell r="D68">
            <v>15.880899999999997</v>
          </cell>
          <cell r="E68">
            <v>10.263527635631808</v>
          </cell>
          <cell r="G68">
            <v>39.525400000000005</v>
          </cell>
          <cell r="H68">
            <v>42.535919999999997</v>
          </cell>
          <cell r="I68">
            <v>-3.0105199999999925</v>
          </cell>
          <cell r="J68">
            <v>-7.0775946541181964</v>
          </cell>
          <cell r="L68">
            <v>192.34479999999999</v>
          </cell>
          <cell r="M68">
            <v>196.477</v>
          </cell>
          <cell r="N68">
            <v>-4.1322000000000116</v>
          </cell>
          <cell r="O68">
            <v>-2.1031469332288317</v>
          </cell>
          <cell r="Q68">
            <v>190.286495</v>
          </cell>
          <cell r="R68">
            <v>209.90893</v>
          </cell>
          <cell r="S68">
            <v>-19.622434999999996</v>
          </cell>
          <cell r="T68">
            <v>-9.3480706132892948</v>
          </cell>
          <cell r="V68">
            <v>204.40299999999999</v>
          </cell>
          <cell r="W68">
            <v>233.0565</v>
          </cell>
          <cell r="X68">
            <v>-28.653500000000008</v>
          </cell>
          <cell r="Y68">
            <v>-12.294658162291123</v>
          </cell>
          <cell r="AA68">
            <v>174.93</v>
          </cell>
          <cell r="AB68">
            <v>168.178</v>
          </cell>
          <cell r="AC68">
            <v>6.7520000000000095</v>
          </cell>
          <cell r="AD68">
            <v>4.0147938493738833</v>
          </cell>
          <cell r="AF68">
            <v>0</v>
          </cell>
          <cell r="AG68">
            <v>0</v>
          </cell>
          <cell r="AH68">
            <v>0</v>
          </cell>
          <cell r="AK68">
            <v>140.71132222222224</v>
          </cell>
          <cell r="AL68">
            <v>162.39099999999999</v>
          </cell>
          <cell r="AM68">
            <v>-21.679677777777755</v>
          </cell>
          <cell r="AN68">
            <v>-13.350295138140511</v>
          </cell>
        </row>
        <row r="69">
          <cell r="A69" t="str">
            <v xml:space="preserve">  Systems Loss </v>
          </cell>
          <cell r="B69">
            <v>8.7603172124152913</v>
          </cell>
          <cell r="C69">
            <v>9.3590323356942839</v>
          </cell>
          <cell r="E69">
            <v>-0.59871512327899268</v>
          </cell>
          <cell r="G69">
            <v>16.221002235274895</v>
          </cell>
          <cell r="H69">
            <v>13.486708917456442</v>
          </cell>
          <cell r="J69">
            <v>2.7342933178184534</v>
          </cell>
          <cell r="L69">
            <v>14.871697349254978</v>
          </cell>
          <cell r="M69">
            <v>13.74163818986433</v>
          </cell>
          <cell r="O69">
            <v>1.1300591593906475</v>
          </cell>
          <cell r="Q69">
            <v>10.281046619982991</v>
          </cell>
          <cell r="R69">
            <v>9.116504116610443</v>
          </cell>
          <cell r="T69">
            <v>1.1645425033725481</v>
          </cell>
          <cell r="V69">
            <v>13.215041397474073</v>
          </cell>
          <cell r="W69">
            <v>12.960667347935292</v>
          </cell>
          <cell r="Y69">
            <v>0.25437404953878051</v>
          </cell>
          <cell r="AA69">
            <v>10.618907395129213</v>
          </cell>
          <cell r="AB69">
            <v>10.020527975606534</v>
          </cell>
          <cell r="AD69">
            <v>0.59837941952267926</v>
          </cell>
          <cell r="AF69">
            <v>2.583064698932243</v>
          </cell>
          <cell r="AG69">
            <v>3.8309414991828263</v>
          </cell>
          <cell r="AI69">
            <v>-1.2478768002505833</v>
          </cell>
          <cell r="AK69">
            <v>10.069432390640218</v>
          </cell>
          <cell r="AL69">
            <v>9.66</v>
          </cell>
          <cell r="AN69">
            <v>0.40943239064021775</v>
          </cell>
        </row>
        <row r="70">
          <cell r="A70" t="str">
            <v xml:space="preserve">  Average Systems Rate (P)</v>
          </cell>
          <cell r="B70">
            <v>14.780161907540862</v>
          </cell>
          <cell r="C70">
            <v>12.894863965869074</v>
          </cell>
          <cell r="D70">
            <v>1.8852979416717872</v>
          </cell>
          <cell r="E70">
            <v>14.620533777338876</v>
          </cell>
          <cell r="G70">
            <v>13.656633955596694</v>
          </cell>
          <cell r="H70">
            <v>16.016089920722557</v>
          </cell>
          <cell r="I70">
            <v>-2.3594559651258624</v>
          </cell>
          <cell r="J70">
            <v>-14.731785203534978</v>
          </cell>
          <cell r="L70">
            <v>16.738899557963176</v>
          </cell>
          <cell r="M70">
            <v>14.688130040555412</v>
          </cell>
          <cell r="N70">
            <v>2.0507695174077636</v>
          </cell>
          <cell r="O70">
            <v>13.962087152996205</v>
          </cell>
          <cell r="Q70">
            <v>16.80308022595306</v>
          </cell>
          <cell r="R70">
            <v>14.000375671088204</v>
          </cell>
          <cell r="S70">
            <v>2.8027045548648566</v>
          </cell>
          <cell r="T70">
            <v>20.018781072086842</v>
          </cell>
          <cell r="V70">
            <v>16.127455425215292</v>
          </cell>
          <cell r="W70">
            <v>14.021408273204708</v>
          </cell>
          <cell r="X70">
            <v>2.1060471520105839</v>
          </cell>
          <cell r="Y70">
            <v>15.02022557916167</v>
          </cell>
          <cell r="AA70">
            <v>16.585707058977047</v>
          </cell>
          <cell r="AB70">
            <v>14.133858086938217</v>
          </cell>
          <cell r="AC70">
            <v>2.4518489720388299</v>
          </cell>
          <cell r="AD70">
            <v>17.347343923770556</v>
          </cell>
          <cell r="AF70">
            <v>14.057064043137085</v>
          </cell>
          <cell r="AG70">
            <v>11.416917360725954</v>
          </cell>
          <cell r="AH70">
            <v>2.6401466824111317</v>
          </cell>
          <cell r="AI70">
            <v>23.124864610943071</v>
          </cell>
          <cell r="AK70">
            <v>16.368692968910729</v>
          </cell>
          <cell r="AL70">
            <v>14.071006071366886</v>
          </cell>
          <cell r="AM70">
            <v>2.2976868975438425</v>
          </cell>
          <cell r="AN70">
            <v>16.329229664816999</v>
          </cell>
        </row>
        <row r="71">
          <cell r="A71" t="str">
            <v xml:space="preserve">  Average Power Cost (P)</v>
          </cell>
          <cell r="B71">
            <v>10.0877046993185</v>
          </cell>
          <cell r="C71">
            <v>8.4363543475224851</v>
          </cell>
          <cell r="D71">
            <v>1.6513503517960153</v>
          </cell>
          <cell r="E71">
            <v>19.5742175324934</v>
          </cell>
          <cell r="G71">
            <v>8.4446666929975063</v>
          </cell>
          <cell r="H71">
            <v>8.3196750345051367</v>
          </cell>
          <cell r="I71">
            <v>0.1249916584923696</v>
          </cell>
          <cell r="J71">
            <v>1.5023622674440702</v>
          </cell>
          <cell r="L71">
            <v>11.575508325164511</v>
          </cell>
          <cell r="M71">
            <v>9.9325093713430572</v>
          </cell>
          <cell r="N71">
            <v>1.6429989538214542</v>
          </cell>
          <cell r="O71">
            <v>16.541630039250503</v>
          </cell>
          <cell r="Q71">
            <v>11.945189447679944</v>
          </cell>
          <cell r="R71">
            <v>9.3522569396854287</v>
          </cell>
          <cell r="S71">
            <v>2.5929325079945151</v>
          </cell>
          <cell r="T71">
            <v>27.725206062203533</v>
          </cell>
          <cell r="V71">
            <v>10.298764168882023</v>
          </cell>
          <cell r="W71">
            <v>9.2787919785428645</v>
          </cell>
          <cell r="X71">
            <v>1.0199721903391588</v>
          </cell>
          <cell r="Y71">
            <v>10.992510584328613</v>
          </cell>
          <cell r="AA71">
            <v>11.871321991773224</v>
          </cell>
          <cell r="AB71">
            <v>10.328399583650789</v>
          </cell>
          <cell r="AC71">
            <v>1.5429224081224344</v>
          </cell>
          <cell r="AD71">
            <v>14.938639773046583</v>
          </cell>
          <cell r="AF71">
            <v>3.98</v>
          </cell>
          <cell r="AG71">
            <v>3.98</v>
          </cell>
          <cell r="AH71">
            <v>0</v>
          </cell>
          <cell r="AI71">
            <v>0</v>
          </cell>
          <cell r="AK71">
            <v>11.652569801235733</v>
          </cell>
          <cell r="AL71">
            <v>10.183461929631401</v>
          </cell>
          <cell r="AM71">
            <v>1.4691078716043329</v>
          </cell>
          <cell r="AN71">
            <v>14.426409032173881</v>
          </cell>
        </row>
        <row r="72">
          <cell r="A72" t="str">
            <v xml:space="preserve">  Average Collection Period</v>
          </cell>
          <cell r="E72">
            <v>0</v>
          </cell>
          <cell r="J72">
            <v>-3</v>
          </cell>
          <cell r="O72">
            <v>0</v>
          </cell>
          <cell r="T72">
            <v>0</v>
          </cell>
          <cell r="Y72">
            <v>0</v>
          </cell>
          <cell r="AD72">
            <v>0</v>
          </cell>
          <cell r="AI72">
            <v>0</v>
          </cell>
          <cell r="AN72">
            <v>0</v>
          </cell>
        </row>
        <row r="73">
          <cell r="A73" t="str">
            <v xml:space="preserve">  Collection Efficiency (%)</v>
          </cell>
          <cell r="B73">
            <v>100</v>
          </cell>
          <cell r="C73">
            <v>100</v>
          </cell>
          <cell r="E73">
            <v>0</v>
          </cell>
          <cell r="G73">
            <v>99.21</v>
          </cell>
          <cell r="H73">
            <v>100</v>
          </cell>
          <cell r="J73">
            <v>-0.79000000000000625</v>
          </cell>
          <cell r="L73">
            <v>92.67</v>
          </cell>
          <cell r="M73">
            <v>92.73</v>
          </cell>
          <cell r="O73">
            <v>-6.0000000000002274E-2</v>
          </cell>
          <cell r="Q73">
            <v>99.31</v>
          </cell>
          <cell r="R73">
            <v>99.13</v>
          </cell>
          <cell r="T73">
            <v>0.18000000000000682</v>
          </cell>
          <cell r="V73">
            <v>95.34</v>
          </cell>
          <cell r="W73">
            <v>100</v>
          </cell>
          <cell r="Y73">
            <v>-4.6599999999999966</v>
          </cell>
          <cell r="AA73">
            <v>96.12</v>
          </cell>
          <cell r="AB73">
            <v>96.75</v>
          </cell>
          <cell r="AD73">
            <v>-0.62999999999999545</v>
          </cell>
          <cell r="AF73">
            <v>97.73</v>
          </cell>
          <cell r="AG73">
            <v>97.94</v>
          </cell>
          <cell r="AI73">
            <v>-0.20999999999999375</v>
          </cell>
          <cell r="AK73">
            <v>98.73</v>
          </cell>
          <cell r="AL73">
            <v>98.38</v>
          </cell>
          <cell r="AN73">
            <v>0.35000000000000853</v>
          </cell>
        </row>
        <row r="74">
          <cell r="A74" t="str">
            <v xml:space="preserve">  Number of Consumers</v>
          </cell>
          <cell r="B74">
            <v>123474</v>
          </cell>
          <cell r="C74">
            <v>118188</v>
          </cell>
          <cell r="D74">
            <v>5286</v>
          </cell>
          <cell r="E74">
            <v>4.472535282769825</v>
          </cell>
          <cell r="G74">
            <v>25648</v>
          </cell>
          <cell r="H74">
            <v>25479</v>
          </cell>
          <cell r="I74">
            <v>169</v>
          </cell>
          <cell r="J74">
            <v>0.66329133796459827</v>
          </cell>
          <cell r="L74">
            <v>171588</v>
          </cell>
          <cell r="M74">
            <v>168175</v>
          </cell>
          <cell r="N74">
            <v>3413</v>
          </cell>
          <cell r="O74">
            <v>2.0294336256875276</v>
          </cell>
          <cell r="Q74">
            <v>98153</v>
          </cell>
          <cell r="R74">
            <v>97308</v>
          </cell>
          <cell r="S74">
            <v>845</v>
          </cell>
          <cell r="T74">
            <v>0.86837670078513585</v>
          </cell>
          <cell r="V74">
            <v>60038</v>
          </cell>
          <cell r="W74">
            <v>59922</v>
          </cell>
          <cell r="X74">
            <v>116</v>
          </cell>
          <cell r="Y74">
            <v>0.19358499382530625</v>
          </cell>
          <cell r="AA74">
            <v>83020</v>
          </cell>
          <cell r="AB74">
            <v>82140</v>
          </cell>
          <cell r="AC74">
            <v>880</v>
          </cell>
          <cell r="AD74">
            <v>1.0713416118821524</v>
          </cell>
          <cell r="AF74">
            <v>111558</v>
          </cell>
          <cell r="AG74">
            <v>108291</v>
          </cell>
          <cell r="AH74">
            <v>3267</v>
          </cell>
          <cell r="AI74">
            <v>3.0168712081336402</v>
          </cell>
          <cell r="AK74">
            <v>86882</v>
          </cell>
          <cell r="AL74">
            <v>84338</v>
          </cell>
          <cell r="AM74">
            <v>2544</v>
          </cell>
          <cell r="AN74">
            <v>3.0164338732244067</v>
          </cell>
        </row>
        <row r="75">
          <cell r="A75" t="str">
            <v xml:space="preserve">  Number of Employees-Actual</v>
          </cell>
          <cell r="B75">
            <v>196</v>
          </cell>
          <cell r="C75">
            <v>192</v>
          </cell>
          <cell r="D75">
            <v>4</v>
          </cell>
          <cell r="E75">
            <v>2.083333333333333</v>
          </cell>
          <cell r="G75">
            <v>69</v>
          </cell>
          <cell r="H75">
            <v>71</v>
          </cell>
          <cell r="I75">
            <v>-2</v>
          </cell>
          <cell r="J75">
            <v>-2.8169014084507045</v>
          </cell>
          <cell r="L75">
            <v>230</v>
          </cell>
          <cell r="M75">
            <v>222</v>
          </cell>
          <cell r="N75">
            <v>8</v>
          </cell>
          <cell r="O75">
            <v>3.6036036036036037</v>
          </cell>
          <cell r="Q75">
            <v>173</v>
          </cell>
          <cell r="R75">
            <v>165</v>
          </cell>
          <cell r="S75">
            <v>8</v>
          </cell>
          <cell r="T75">
            <v>0</v>
          </cell>
          <cell r="V75">
            <v>131</v>
          </cell>
          <cell r="W75">
            <v>133</v>
          </cell>
          <cell r="X75">
            <v>-2</v>
          </cell>
          <cell r="Y75">
            <v>-1.5037593984962405</v>
          </cell>
          <cell r="AA75">
            <v>162</v>
          </cell>
          <cell r="AB75">
            <v>160</v>
          </cell>
          <cell r="AC75">
            <v>2</v>
          </cell>
          <cell r="AD75">
            <v>1.25</v>
          </cell>
          <cell r="AF75">
            <v>219</v>
          </cell>
          <cell r="AG75">
            <v>220</v>
          </cell>
          <cell r="AH75">
            <v>-1</v>
          </cell>
          <cell r="AI75">
            <v>-0.45454545454545453</v>
          </cell>
          <cell r="AK75">
            <v>147</v>
          </cell>
          <cell r="AL75">
            <v>149</v>
          </cell>
          <cell r="AM75">
            <v>-2</v>
          </cell>
          <cell r="AN75">
            <v>-1.3422818791946309</v>
          </cell>
        </row>
        <row r="76">
          <cell r="A76" t="str">
            <v xml:space="preserve">  No. of Consumers per Employee</v>
          </cell>
          <cell r="B76">
            <v>629.96938775510205</v>
          </cell>
          <cell r="C76">
            <v>615.5625</v>
          </cell>
          <cell r="D76">
            <v>14.406887755102048</v>
          </cell>
          <cell r="E76">
            <v>2.3404427259786047</v>
          </cell>
          <cell r="G76">
            <v>371.71014492753625</v>
          </cell>
          <cell r="H76">
            <v>358.85915492957747</v>
          </cell>
          <cell r="I76">
            <v>12.850989997958777</v>
          </cell>
          <cell r="J76">
            <v>3.5810678984853141</v>
          </cell>
          <cell r="L76">
            <v>746.03478260869565</v>
          </cell>
          <cell r="M76">
            <v>757.54504504504507</v>
          </cell>
          <cell r="N76">
            <v>-11.510262436349421</v>
          </cell>
          <cell r="O76">
            <v>-1.5194162395537811</v>
          </cell>
          <cell r="Q76">
            <v>567.35838150289021</v>
          </cell>
          <cell r="R76">
            <v>589.74545454545455</v>
          </cell>
          <cell r="S76">
            <v>-22.387073042564339</v>
          </cell>
          <cell r="T76">
            <v>-3.796056903875443</v>
          </cell>
          <cell r="V76">
            <v>458.30534351145036</v>
          </cell>
          <cell r="W76">
            <v>450.54135338345867</v>
          </cell>
          <cell r="X76">
            <v>7.7639901279916899</v>
          </cell>
          <cell r="Y76">
            <v>1.7232580471661405</v>
          </cell>
          <cell r="AA76">
            <v>512.46913580246917</v>
          </cell>
          <cell r="AB76">
            <v>513.375</v>
          </cell>
          <cell r="AC76">
            <v>-0.90586419753083192</v>
          </cell>
          <cell r="AD76">
            <v>-0.17645272900527528</v>
          </cell>
          <cell r="AF76">
            <v>509.39726027397262</v>
          </cell>
          <cell r="AG76">
            <v>492.2318181818182</v>
          </cell>
          <cell r="AH76">
            <v>17.165442092154422</v>
          </cell>
          <cell r="AI76">
            <v>3.4872678803168986</v>
          </cell>
          <cell r="AK76">
            <v>591.03401360544217</v>
          </cell>
          <cell r="AL76">
            <v>566.02684563758385</v>
          </cell>
          <cell r="AM76">
            <v>25.007167967858322</v>
          </cell>
          <cell r="AN76">
            <v>4.4180180075539974</v>
          </cell>
        </row>
        <row r="77">
          <cell r="A77" t="str">
            <v xml:space="preserve">  Non-Power Cost/Consumer</v>
          </cell>
          <cell r="B77">
            <v>1148.6637296110921</v>
          </cell>
          <cell r="C77">
            <v>1138.3918443496802</v>
          </cell>
          <cell r="D77">
            <v>10.271885261411853</v>
          </cell>
          <cell r="E77">
            <v>0.90231542964714306</v>
          </cell>
          <cell r="G77">
            <v>828.63015985651884</v>
          </cell>
          <cell r="H77">
            <v>1017.5493233643391</v>
          </cell>
          <cell r="I77">
            <v>-188.91916350782026</v>
          </cell>
          <cell r="J77">
            <v>-18.566093964191722</v>
          </cell>
          <cell r="L77">
            <v>866.80179295754942</v>
          </cell>
          <cell r="M77">
            <v>780.51743303106878</v>
          </cell>
          <cell r="N77">
            <v>86.284359926480647</v>
          </cell>
          <cell r="O77">
            <v>11.054763964899944</v>
          </cell>
          <cell r="Q77">
            <v>983.65379682740206</v>
          </cell>
          <cell r="R77">
            <v>860.97365293706594</v>
          </cell>
          <cell r="S77">
            <v>122.68014389033613</v>
          </cell>
          <cell r="T77">
            <v>14.249000938859577</v>
          </cell>
          <cell r="V77">
            <v>777.39546120790169</v>
          </cell>
          <cell r="W77">
            <v>748.703151263309</v>
          </cell>
          <cell r="X77">
            <v>28.692309944592694</v>
          </cell>
          <cell r="Y77">
            <v>3.8322678215230304</v>
          </cell>
          <cell r="AA77">
            <v>1141.3504488075164</v>
          </cell>
          <cell r="AB77">
            <v>1191.421660457755</v>
          </cell>
          <cell r="AC77">
            <v>-50.071211650238638</v>
          </cell>
          <cell r="AD77">
            <v>-4.2026440606259268</v>
          </cell>
          <cell r="AF77">
            <v>1419.8570219078863</v>
          </cell>
          <cell r="AG77">
            <v>1531.5926005854596</v>
          </cell>
          <cell r="AH77">
            <v>-111.73557867757336</v>
          </cell>
          <cell r="AI77">
            <v>-7.2953851197023161</v>
          </cell>
          <cell r="AK77">
            <v>1055.9147696876223</v>
          </cell>
          <cell r="AL77">
            <v>750.54044191230537</v>
          </cell>
          <cell r="AM77">
            <v>305.37432777531694</v>
          </cell>
          <cell r="AN77">
            <v>40.687258237178042</v>
          </cell>
        </row>
        <row r="78">
          <cell r="A78" t="str">
            <v xml:space="preserve">  Peak Load</v>
          </cell>
          <cell r="B78">
            <v>40167.276529012022</v>
          </cell>
          <cell r="C78">
            <v>39090.43</v>
          </cell>
          <cell r="D78">
            <v>1076.8465290120221</v>
          </cell>
          <cell r="E78">
            <v>2.7547574406626434</v>
          </cell>
          <cell r="G78">
            <v>5513.07</v>
          </cell>
          <cell r="H78">
            <v>5059.12</v>
          </cell>
          <cell r="I78">
            <v>453.94999999999982</v>
          </cell>
          <cell r="J78">
            <v>8.9729043786271099</v>
          </cell>
          <cell r="L78">
            <v>45562.63966666667</v>
          </cell>
          <cell r="M78">
            <v>42548.88</v>
          </cell>
          <cell r="N78">
            <v>3013.7596666666723</v>
          </cell>
          <cell r="O78">
            <v>7.0830528715836296</v>
          </cell>
          <cell r="Q78">
            <v>21120.41</v>
          </cell>
          <cell r="R78">
            <v>20777.63</v>
          </cell>
          <cell r="S78">
            <v>342.77999999999884</v>
          </cell>
          <cell r="T78">
            <v>1.6497550490599688</v>
          </cell>
          <cell r="V78">
            <v>14494.19</v>
          </cell>
          <cell r="W78">
            <v>13901.99</v>
          </cell>
          <cell r="X78">
            <v>592.20000000000073</v>
          </cell>
          <cell r="Y78">
            <v>4.2598217952969382</v>
          </cell>
          <cell r="AA78">
            <v>30350</v>
          </cell>
          <cell r="AB78">
            <v>29804</v>
          </cell>
          <cell r="AC78">
            <v>546</v>
          </cell>
          <cell r="AD78">
            <v>1.8319688632398337</v>
          </cell>
          <cell r="AF78">
            <v>60274.85</v>
          </cell>
          <cell r="AG78">
            <v>67587.649999999994</v>
          </cell>
          <cell r="AH78">
            <v>-7312.7999999999956</v>
          </cell>
          <cell r="AI78">
            <v>-10.819728160396162</v>
          </cell>
          <cell r="AK78">
            <v>29131.9</v>
          </cell>
          <cell r="AL78">
            <v>27466.95</v>
          </cell>
          <cell r="AM78">
            <v>1664.9500000000007</v>
          </cell>
          <cell r="AN78">
            <v>6.0616486359060637</v>
          </cell>
        </row>
      </sheetData>
      <sheetData sheetId="20">
        <row r="67">
          <cell r="A67" t="str">
            <v xml:space="preserve">  MWH Generated/Purchased</v>
          </cell>
        </row>
      </sheetData>
      <sheetData sheetId="21"/>
      <sheetData sheetId="22">
        <row r="65">
          <cell r="A65" t="str">
            <v xml:space="preserve">  MWH Generated/Purchased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 I"/>
      <sheetName val="REG IIok"/>
      <sheetName val="CAR"/>
      <sheetName val="REG IIIok"/>
      <sheetName val="REG IV-A"/>
      <sheetName val="REG IV-B"/>
      <sheetName val="REG V"/>
      <sheetName val="REG VIok"/>
      <sheetName val="NIR"/>
      <sheetName val="REG VII"/>
      <sheetName val="REG VIII"/>
      <sheetName val="REG IXok"/>
      <sheetName val="REG X"/>
      <sheetName val="REG XI"/>
      <sheetName val="REG XII"/>
      <sheetName val="ARMM"/>
      <sheetName val="CARAG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>
        <row r="97">
          <cell r="AL97" t="str">
            <v>45</v>
          </cell>
        </row>
      </sheetData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BG346"/>
  <sheetViews>
    <sheetView tabSelected="1" zoomScale="70" zoomScaleNormal="70" zoomScaleSheetLayoutView="80" workbookViewId="0">
      <pane xSplit="1" ySplit="9" topLeftCell="B62" activePane="bottomRight" state="frozen"/>
      <selection activeCell="C83" sqref="C83"/>
      <selection pane="topRight" activeCell="C83" sqref="C83"/>
      <selection pane="bottomLeft" activeCell="C83" sqref="C83"/>
      <selection pane="bottomRight" activeCell="A86" sqref="A86"/>
    </sheetView>
  </sheetViews>
  <sheetFormatPr defaultColWidth="12.5546875" defaultRowHeight="15" x14ac:dyDescent="0.25"/>
  <cols>
    <col min="1" max="1" width="47.6640625" style="2" customWidth="1"/>
    <col min="2" max="3" width="16.109375" style="2" customWidth="1"/>
    <col min="4" max="4" width="14.33203125" style="2" customWidth="1"/>
    <col min="5" max="5" width="10.5546875" style="2" customWidth="1"/>
    <col min="6" max="6" width="1.44140625" style="2" customWidth="1"/>
    <col min="7" max="8" width="14.33203125" style="2" customWidth="1"/>
    <col min="9" max="9" width="13.88671875" style="2" customWidth="1"/>
    <col min="10" max="10" width="11.6640625" style="2" customWidth="1"/>
    <col min="11" max="11" width="1.44140625" style="2" customWidth="1"/>
    <col min="12" max="13" width="16.109375" style="2" customWidth="1"/>
    <col min="14" max="14" width="14.33203125" style="2" customWidth="1"/>
    <col min="15" max="15" width="11.5546875" style="2" customWidth="1"/>
    <col min="16" max="16" width="1.5546875" style="2" customWidth="1"/>
    <col min="17" max="18" width="14.33203125" style="2" customWidth="1"/>
    <col min="19" max="19" width="15.33203125" style="2" customWidth="1"/>
    <col min="20" max="20" width="11.109375" style="2" customWidth="1"/>
    <col min="21" max="21" width="1.44140625" style="2" customWidth="1"/>
    <col min="22" max="23" width="14.33203125" style="2" customWidth="1"/>
    <col min="24" max="24" width="12.88671875" style="2" bestFit="1" customWidth="1"/>
    <col min="25" max="25" width="11.5546875" style="2" bestFit="1" customWidth="1"/>
    <col min="26" max="26" width="1.44140625" style="2" customWidth="1"/>
    <col min="27" max="28" width="16.109375" style="2" customWidth="1"/>
    <col min="29" max="29" width="15.6640625" style="2" customWidth="1"/>
    <col min="30" max="30" width="10.88671875" style="2" customWidth="1"/>
    <col min="31" max="31" width="1.44140625" style="2" customWidth="1"/>
    <col min="32" max="33" width="16.109375" style="2" customWidth="1"/>
    <col min="34" max="34" width="13.88671875" style="2" customWidth="1"/>
    <col min="35" max="35" width="13" style="2" customWidth="1"/>
    <col min="36" max="36" width="1.44140625" style="2" customWidth="1"/>
    <col min="37" max="38" width="16.109375" style="2" customWidth="1"/>
    <col min="39" max="39" width="15.33203125" style="2" customWidth="1"/>
    <col min="40" max="40" width="11.5546875" style="2" bestFit="1" customWidth="1"/>
    <col min="41" max="41" width="1.33203125" style="2" customWidth="1"/>
    <col min="42" max="42" width="17.5546875" style="2" bestFit="1" customWidth="1"/>
    <col min="43" max="43" width="16.109375" style="2" customWidth="1"/>
    <col min="44" max="44" width="16.109375" style="2" bestFit="1" customWidth="1"/>
    <col min="45" max="45" width="10.5546875" style="2" bestFit="1" customWidth="1"/>
    <col min="46" max="46" width="6.109375" style="2" customWidth="1"/>
    <col min="47" max="49" width="12.5546875" style="2"/>
    <col min="50" max="50" width="6.109375" style="2" customWidth="1"/>
    <col min="51" max="54" width="12.5546875" style="2"/>
    <col min="55" max="55" width="6.109375" style="2" customWidth="1"/>
    <col min="56" max="59" width="12.5546875" style="2"/>
    <col min="60" max="60" width="6.109375" style="2" customWidth="1"/>
    <col min="61" max="64" width="12.5546875" style="2"/>
    <col min="65" max="65" width="6.109375" style="2" customWidth="1"/>
    <col min="66" max="69" width="12.5546875" style="2"/>
    <col min="70" max="70" width="6.109375" style="2" customWidth="1"/>
    <col min="71" max="16384" width="12.5546875" style="2"/>
  </cols>
  <sheetData>
    <row r="1" spans="1:59" ht="15.6" x14ac:dyDescent="0.3">
      <c r="A1" s="1" t="s">
        <v>0</v>
      </c>
      <c r="Q1" s="3" t="s">
        <v>1</v>
      </c>
      <c r="R1" s="3" t="s">
        <v>1</v>
      </c>
    </row>
    <row r="2" spans="1:59" ht="15.6" x14ac:dyDescent="0.3">
      <c r="A2" s="1" t="str">
        <f>[4]ARMM!A2</f>
        <v>Financial Profile as of June 30, 2023</v>
      </c>
    </row>
    <row r="3" spans="1:59" ht="15.6" x14ac:dyDescent="0.3">
      <c r="A3" s="1" t="str">
        <f>[4]ARMM!A3</f>
        <v>With Comparative Figures as of June 30, 2022</v>
      </c>
    </row>
    <row r="4" spans="1:59" ht="15.6" x14ac:dyDescent="0.3">
      <c r="A4" s="4" t="s">
        <v>2</v>
      </c>
    </row>
    <row r="5" spans="1:59" ht="15.6" x14ac:dyDescent="0.3">
      <c r="B5" s="29"/>
      <c r="C5" s="29"/>
      <c r="D5" s="29"/>
      <c r="E5" s="29"/>
      <c r="F5" s="5"/>
      <c r="G5" s="29"/>
      <c r="H5" s="29"/>
      <c r="I5" s="29"/>
      <c r="J5" s="29"/>
      <c r="K5" s="5"/>
      <c r="L5" s="29"/>
      <c r="M5" s="29"/>
      <c r="N5" s="29"/>
      <c r="O5" s="29"/>
      <c r="P5" s="5"/>
      <c r="Q5" s="29"/>
      <c r="R5" s="29"/>
      <c r="S5" s="29"/>
      <c r="T5" s="29"/>
      <c r="U5" s="5"/>
      <c r="V5" s="29"/>
      <c r="W5" s="29"/>
      <c r="X5" s="29"/>
      <c r="Y5" s="29"/>
      <c r="Z5" s="5"/>
      <c r="AA5" s="29"/>
      <c r="AB5" s="29"/>
      <c r="AC5" s="29"/>
      <c r="AD5" s="29"/>
      <c r="AE5" s="5"/>
      <c r="AF5" s="29"/>
      <c r="AG5" s="29"/>
      <c r="AH5" s="29"/>
      <c r="AI5" s="29"/>
      <c r="AJ5" s="5"/>
      <c r="AK5" s="29"/>
      <c r="AL5" s="29"/>
      <c r="AM5" s="29"/>
      <c r="AN5" s="29"/>
      <c r="AO5" s="5"/>
      <c r="AP5" s="6"/>
      <c r="AQ5" s="6"/>
      <c r="AR5" s="6"/>
      <c r="AS5" s="7"/>
      <c r="AT5" s="8"/>
      <c r="AU5" s="6"/>
      <c r="AV5" s="6"/>
      <c r="AW5" s="7"/>
      <c r="AY5" s="6"/>
      <c r="AZ5" s="6"/>
      <c r="BA5" s="6"/>
      <c r="BB5" s="6"/>
      <c r="BC5" s="8"/>
      <c r="BD5" s="6"/>
      <c r="BE5" s="6"/>
      <c r="BF5" s="6"/>
      <c r="BG5" s="6"/>
    </row>
    <row r="6" spans="1:59" ht="15.6" x14ac:dyDescent="0.3">
      <c r="B6" s="29" t="s">
        <v>3</v>
      </c>
      <c r="C6" s="29"/>
      <c r="D6" s="29"/>
      <c r="E6" s="29"/>
      <c r="F6" s="5"/>
      <c r="G6" s="29" t="s">
        <v>4</v>
      </c>
      <c r="H6" s="29"/>
      <c r="I6" s="29"/>
      <c r="J6" s="29"/>
      <c r="K6" s="5"/>
      <c r="L6" s="29" t="s">
        <v>5</v>
      </c>
      <c r="M6" s="29"/>
      <c r="N6" s="29"/>
      <c r="O6" s="29"/>
      <c r="P6" s="5"/>
      <c r="Q6" s="29" t="s">
        <v>6</v>
      </c>
      <c r="R6" s="29"/>
      <c r="S6" s="29"/>
      <c r="T6" s="29"/>
      <c r="U6" s="5"/>
      <c r="V6" s="29" t="s">
        <v>7</v>
      </c>
      <c r="W6" s="29"/>
      <c r="X6" s="29"/>
      <c r="Y6" s="29"/>
      <c r="Z6" s="5"/>
      <c r="AA6" s="29" t="s">
        <v>8</v>
      </c>
      <c r="AB6" s="29"/>
      <c r="AC6" s="29"/>
      <c r="AD6" s="29"/>
      <c r="AE6" s="5"/>
      <c r="AF6" s="29" t="s">
        <v>9</v>
      </c>
      <c r="AG6" s="29"/>
      <c r="AH6" s="29"/>
      <c r="AI6" s="29"/>
      <c r="AJ6" s="5"/>
      <c r="AK6" s="29" t="s">
        <v>10</v>
      </c>
      <c r="AL6" s="29"/>
      <c r="AM6" s="29"/>
      <c r="AN6" s="29"/>
      <c r="AO6" s="5"/>
      <c r="AP6" s="6" t="s">
        <v>11</v>
      </c>
      <c r="AQ6" s="6"/>
      <c r="AR6" s="6"/>
      <c r="AS6" s="7"/>
      <c r="AT6" s="8"/>
      <c r="AU6" s="6"/>
      <c r="AV6" s="6"/>
      <c r="AW6" s="7"/>
      <c r="AY6" s="6"/>
      <c r="AZ6" s="6"/>
      <c r="BA6" s="6"/>
      <c r="BB6" s="6"/>
      <c r="BC6" s="8"/>
      <c r="BD6" s="6"/>
      <c r="BE6" s="6"/>
      <c r="BF6" s="6"/>
      <c r="BG6" s="6"/>
    </row>
    <row r="8" spans="1:59" x14ac:dyDescent="0.25">
      <c r="B8" s="9">
        <v>2023</v>
      </c>
      <c r="C8" s="9">
        <v>2022</v>
      </c>
      <c r="D8" s="31" t="s">
        <v>12</v>
      </c>
      <c r="E8" s="31"/>
      <c r="F8" s="9"/>
      <c r="G8" s="9">
        <v>2023</v>
      </c>
      <c r="H8" s="9">
        <v>2022</v>
      </c>
      <c r="I8" s="31" t="s">
        <v>12</v>
      </c>
      <c r="J8" s="31"/>
      <c r="K8" s="9"/>
      <c r="L8" s="9">
        <v>2023</v>
      </c>
      <c r="M8" s="9">
        <v>2022</v>
      </c>
      <c r="N8" s="31" t="s">
        <v>12</v>
      </c>
      <c r="O8" s="31"/>
      <c r="P8" s="9"/>
      <c r="Q8" s="9">
        <v>2023</v>
      </c>
      <c r="R8" s="9">
        <v>2022</v>
      </c>
      <c r="S8" s="31" t="s">
        <v>12</v>
      </c>
      <c r="T8" s="31"/>
      <c r="U8" s="9"/>
      <c r="V8" s="9">
        <v>2023</v>
      </c>
      <c r="W8" s="9">
        <v>2022</v>
      </c>
      <c r="X8" s="31" t="s">
        <v>12</v>
      </c>
      <c r="Y8" s="31"/>
      <c r="Z8" s="9"/>
      <c r="AA8" s="9">
        <v>2023</v>
      </c>
      <c r="AB8" s="9">
        <v>2022</v>
      </c>
      <c r="AC8" s="31" t="s">
        <v>12</v>
      </c>
      <c r="AD8" s="31"/>
      <c r="AE8" s="9"/>
      <c r="AF8" s="9">
        <v>2023</v>
      </c>
      <c r="AG8" s="9">
        <v>2022</v>
      </c>
      <c r="AH8" s="31" t="s">
        <v>12</v>
      </c>
      <c r="AI8" s="31"/>
      <c r="AJ8" s="9"/>
      <c r="AK8" s="9">
        <v>2023</v>
      </c>
      <c r="AL8" s="9">
        <v>2022</v>
      </c>
      <c r="AM8" s="31" t="s">
        <v>12</v>
      </c>
      <c r="AN8" s="31"/>
      <c r="AO8" s="9"/>
      <c r="AP8" s="9">
        <v>2023</v>
      </c>
      <c r="AQ8" s="9">
        <v>2022</v>
      </c>
      <c r="AR8" s="31" t="s">
        <v>12</v>
      </c>
      <c r="AS8" s="31"/>
    </row>
    <row r="9" spans="1:59" x14ac:dyDescent="0.25">
      <c r="B9" s="9" t="s">
        <v>13</v>
      </c>
      <c r="C9" s="9" t="s">
        <v>13</v>
      </c>
      <c r="D9" s="9" t="s">
        <v>14</v>
      </c>
      <c r="E9" s="9" t="s">
        <v>15</v>
      </c>
      <c r="F9" s="9"/>
      <c r="G9" s="9" t="s">
        <v>13</v>
      </c>
      <c r="H9" s="9" t="s">
        <v>13</v>
      </c>
      <c r="I9" s="9" t="s">
        <v>14</v>
      </c>
      <c r="J9" s="9" t="s">
        <v>15</v>
      </c>
      <c r="K9" s="9"/>
      <c r="L9" s="9" t="s">
        <v>13</v>
      </c>
      <c r="M9" s="9" t="s">
        <v>13</v>
      </c>
      <c r="N9" s="9" t="s">
        <v>14</v>
      </c>
      <c r="O9" s="9" t="s">
        <v>15</v>
      </c>
      <c r="P9" s="9"/>
      <c r="Q9" s="9" t="s">
        <v>13</v>
      </c>
      <c r="R9" s="9" t="s">
        <v>13</v>
      </c>
      <c r="S9" s="9" t="s">
        <v>14</v>
      </c>
      <c r="T9" s="9" t="s">
        <v>15</v>
      </c>
      <c r="U9" s="9"/>
      <c r="V9" s="9" t="s">
        <v>13</v>
      </c>
      <c r="W9" s="9" t="s">
        <v>13</v>
      </c>
      <c r="X9" s="9" t="s">
        <v>14</v>
      </c>
      <c r="Y9" s="9" t="s">
        <v>15</v>
      </c>
      <c r="Z9" s="9"/>
      <c r="AA9" s="9" t="s">
        <v>13</v>
      </c>
      <c r="AB9" s="9" t="s">
        <v>13</v>
      </c>
      <c r="AC9" s="9" t="s">
        <v>14</v>
      </c>
      <c r="AD9" s="9" t="s">
        <v>15</v>
      </c>
      <c r="AE9" s="9"/>
      <c r="AF9" s="9" t="s">
        <v>13</v>
      </c>
      <c r="AG9" s="9" t="s">
        <v>13</v>
      </c>
      <c r="AH9" s="9" t="s">
        <v>14</v>
      </c>
      <c r="AI9" s="9" t="s">
        <v>15</v>
      </c>
      <c r="AJ9" s="9"/>
      <c r="AK9" s="9" t="s">
        <v>13</v>
      </c>
      <c r="AL9" s="9" t="s">
        <v>13</v>
      </c>
      <c r="AM9" s="9" t="s">
        <v>14</v>
      </c>
      <c r="AN9" s="9" t="s">
        <v>15</v>
      </c>
      <c r="AO9" s="9"/>
      <c r="AP9" s="9" t="s">
        <v>13</v>
      </c>
      <c r="AQ9" s="9" t="s">
        <v>13</v>
      </c>
      <c r="AR9" s="9" t="s">
        <v>14</v>
      </c>
      <c r="AS9" s="9" t="s">
        <v>15</v>
      </c>
    </row>
    <row r="11" spans="1:59" ht="15.6" x14ac:dyDescent="0.3">
      <c r="A11" s="1" t="s">
        <v>16</v>
      </c>
      <c r="AA11" s="3"/>
      <c r="AB11" s="3"/>
      <c r="AF11" s="3" t="s">
        <v>1</v>
      </c>
      <c r="AG11" s="3" t="s">
        <v>1</v>
      </c>
      <c r="AK11" s="10"/>
      <c r="AL11" s="10"/>
    </row>
    <row r="12" spans="1:59" ht="14.1" customHeight="1" x14ac:dyDescent="0.25"/>
    <row r="13" spans="1:59" s="13" customFormat="1" ht="14.25" customHeight="1" x14ac:dyDescent="0.25">
      <c r="A13" s="11" t="s">
        <v>17</v>
      </c>
      <c r="B13" s="12">
        <v>1585816.34821</v>
      </c>
      <c r="C13" s="12">
        <v>1359751.9964700001</v>
      </c>
      <c r="D13" s="12">
        <f t="shared" ref="D13:D23" si="0">B13-C13</f>
        <v>226064.35173999984</v>
      </c>
      <c r="E13" s="12">
        <f t="shared" ref="E13:E23" si="1">D13/C13*100</f>
        <v>16.625410540074721</v>
      </c>
      <c r="F13" s="12"/>
      <c r="G13" s="12">
        <v>186868.63334</v>
      </c>
      <c r="H13" s="12">
        <v>192667.35407</v>
      </c>
      <c r="I13" s="12">
        <f t="shared" ref="I13:I23" si="2">G13-H13</f>
        <v>-5798.7207300000009</v>
      </c>
      <c r="J13" s="12">
        <f t="shared" ref="J13:J23" si="3">I13/H13*100</f>
        <v>-3.0097059037273159</v>
      </c>
      <c r="K13" s="12"/>
      <c r="L13" s="12">
        <v>1870396.0515600001</v>
      </c>
      <c r="M13" s="12">
        <v>1556447.8665499999</v>
      </c>
      <c r="N13" s="12">
        <f t="shared" ref="N13:N25" si="4">L13-M13</f>
        <v>313948.18501000013</v>
      </c>
      <c r="O13" s="12">
        <f t="shared" ref="O13:O23" si="5">N13/M13*100</f>
        <v>20.170812769070974</v>
      </c>
      <c r="P13" s="12"/>
      <c r="Q13" s="12">
        <v>910872.99199999985</v>
      </c>
      <c r="R13" s="12">
        <v>764585.92719999992</v>
      </c>
      <c r="S13" s="12">
        <f t="shared" ref="S13:S23" si="6">Q13-R13</f>
        <v>146287.06479999993</v>
      </c>
      <c r="T13" s="12">
        <f t="shared" ref="T13:T23" si="7">S13/R13*100</f>
        <v>19.132848198726297</v>
      </c>
      <c r="U13" s="12"/>
      <c r="V13" s="12">
        <v>562411.31770000001</v>
      </c>
      <c r="W13" s="12">
        <v>500755.60448000004</v>
      </c>
      <c r="X13" s="12">
        <f t="shared" ref="X13:X23" si="8">V13-W13</f>
        <v>61655.713219999976</v>
      </c>
      <c r="Y13" s="12">
        <f>X13/W13*100</f>
        <v>12.312535829534081</v>
      </c>
      <c r="Z13" s="12"/>
      <c r="AA13" s="12">
        <v>1306478.8840399999</v>
      </c>
      <c r="AB13" s="12">
        <v>1121475.80027</v>
      </c>
      <c r="AC13" s="12">
        <f t="shared" ref="AC13:AC23" si="9">AA13-AB13</f>
        <v>185003.08376999991</v>
      </c>
      <c r="AD13" s="12">
        <f t="shared" ref="AD13:AD23" si="10">AC13/AB13*100</f>
        <v>16.496395528593631</v>
      </c>
      <c r="AE13" s="12"/>
      <c r="AF13" s="12">
        <v>2613540.0088399998</v>
      </c>
      <c r="AG13" s="12">
        <v>2448595.6450099996</v>
      </c>
      <c r="AH13" s="12">
        <f t="shared" ref="AH13:AH23" si="11">AF13-AG13</f>
        <v>164944.36383000016</v>
      </c>
      <c r="AI13" s="12">
        <f>AH13/AG13*100</f>
        <v>6.7362842928411135</v>
      </c>
      <c r="AJ13" s="12"/>
      <c r="AK13" s="12">
        <v>1311813.4749699999</v>
      </c>
      <c r="AL13" s="12">
        <v>1086238.73807</v>
      </c>
      <c r="AM13" s="12">
        <f t="shared" ref="AM13:AM23" si="12">AK13-AL13</f>
        <v>225574.7368999999</v>
      </c>
      <c r="AN13" s="12">
        <f t="shared" ref="AN13:AN23" si="13">AM13/AL13*100</f>
        <v>20.766589239930354</v>
      </c>
      <c r="AO13" s="12"/>
      <c r="AP13" s="12">
        <f t="shared" ref="AP13:AQ25" si="14">L13+B13+G13+Q13+V13+AA13+AF13+AK13</f>
        <v>10348197.710659999</v>
      </c>
      <c r="AQ13" s="12">
        <f t="shared" si="14"/>
        <v>9030518.9321199991</v>
      </c>
      <c r="AR13" s="12">
        <f t="shared" ref="AR13:AR23" si="15">AP13-AQ13</f>
        <v>1317678.7785400003</v>
      </c>
      <c r="AS13" s="12">
        <f t="shared" ref="AS13:AS23" si="16">AR13/AQ13*100</f>
        <v>14.591396003315424</v>
      </c>
    </row>
    <row r="14" spans="1:59" s="13" customFormat="1" ht="14.25" customHeight="1" x14ac:dyDescent="0.25">
      <c r="A14" s="11" t="s">
        <v>18</v>
      </c>
      <c r="B14" s="12">
        <v>85570.085489999998</v>
      </c>
      <c r="C14" s="12">
        <v>26440.01712</v>
      </c>
      <c r="D14" s="12">
        <f>B14-C14</f>
        <v>59130.068369999994</v>
      </c>
      <c r="E14" s="12">
        <f>D14/C14*100</f>
        <v>223.6385404049995</v>
      </c>
      <c r="F14" s="12"/>
      <c r="G14" s="12">
        <v>7283.0120200000001</v>
      </c>
      <c r="H14" s="12">
        <v>33815.246700000003</v>
      </c>
      <c r="I14" s="12">
        <f t="shared" si="2"/>
        <v>-26532.234680000001</v>
      </c>
      <c r="J14" s="12">
        <f>I14/H14*100</f>
        <v>-78.462342491205305</v>
      </c>
      <c r="K14" s="12"/>
      <c r="L14" s="12">
        <v>48585.550569999999</v>
      </c>
      <c r="M14" s="12">
        <v>46048.747470000009</v>
      </c>
      <c r="N14" s="12">
        <f>L14-M14</f>
        <v>2536.8030999999901</v>
      </c>
      <c r="O14" s="12">
        <f>N14/M14*100</f>
        <v>5.5089513599749376</v>
      </c>
      <c r="P14" s="12"/>
      <c r="Q14" s="12">
        <v>28244.832329999997</v>
      </c>
      <c r="R14" s="12">
        <v>28341.896520000002</v>
      </c>
      <c r="S14" s="12">
        <f>Q14-R14</f>
        <v>-97.064190000004601</v>
      </c>
      <c r="T14" s="12">
        <f>S14/R14*100</f>
        <v>-0.34247598755965181</v>
      </c>
      <c r="U14" s="12"/>
      <c r="V14" s="12">
        <v>13938.97393</v>
      </c>
      <c r="W14" s="12">
        <v>14210.69714</v>
      </c>
      <c r="X14" s="12">
        <f>V14-W14</f>
        <v>-271.72321000000011</v>
      </c>
      <c r="Y14" s="12">
        <f>X14/W14*100</f>
        <v>-1.9121033072695552</v>
      </c>
      <c r="Z14" s="12"/>
      <c r="AA14" s="12">
        <v>18168.917569999998</v>
      </c>
      <c r="AB14" s="12">
        <v>18237.370360000001</v>
      </c>
      <c r="AC14" s="12">
        <f>AA14-AB14</f>
        <v>-68.452790000003006</v>
      </c>
      <c r="AD14" s="12">
        <f>AC14/AB14*100</f>
        <v>-0.37534353170860868</v>
      </c>
      <c r="AE14" s="12"/>
      <c r="AF14" s="12">
        <v>69006.238119999995</v>
      </c>
      <c r="AG14" s="12">
        <v>79135.919550000006</v>
      </c>
      <c r="AH14" s="12">
        <f>AF14-AG14</f>
        <v>-10129.681430000011</v>
      </c>
      <c r="AI14" s="12">
        <f>AH14/AG14*100</f>
        <v>-12.800358532006229</v>
      </c>
      <c r="AJ14" s="12"/>
      <c r="AK14" s="12">
        <v>46785.914150000004</v>
      </c>
      <c r="AL14" s="12">
        <v>45394.25503</v>
      </c>
      <c r="AM14" s="12">
        <f>AK14-AL14</f>
        <v>1391.6591200000039</v>
      </c>
      <c r="AN14" s="12">
        <f>AM14/AL14*100</f>
        <v>3.0657163975491808</v>
      </c>
      <c r="AO14" s="12"/>
      <c r="AP14" s="12">
        <f t="shared" si="14"/>
        <v>317583.52418000001</v>
      </c>
      <c r="AQ14" s="12">
        <f>M14+C14+H14+R14+W14+AB14+AG14+AL14</f>
        <v>291624.14989</v>
      </c>
      <c r="AR14" s="12">
        <f>AP14-AQ14</f>
        <v>25959.374290000007</v>
      </c>
      <c r="AS14" s="12">
        <f>AR14/AQ14*100</f>
        <v>8.901654509680295</v>
      </c>
    </row>
    <row r="15" spans="1:59" s="13" customFormat="1" ht="14.25" customHeight="1" x14ac:dyDescent="0.25">
      <c r="A15" s="11" t="s">
        <v>19</v>
      </c>
      <c r="B15" s="12">
        <v>24675.02262</v>
      </c>
      <c r="C15" s="12">
        <f>20969.10387+10363.19</f>
        <v>31332.293870000001</v>
      </c>
      <c r="D15" s="12">
        <f t="shared" si="0"/>
        <v>-6657.2712500000016</v>
      </c>
      <c r="E15" s="12">
        <f t="shared" si="1"/>
        <v>-21.247315238461351</v>
      </c>
      <c r="F15" s="12"/>
      <c r="G15" s="12">
        <v>3272.1473400000004</v>
      </c>
      <c r="H15" s="12">
        <f>2392.68991+1182.51</f>
        <v>3575.1999100000003</v>
      </c>
      <c r="I15" s="12">
        <f t="shared" si="2"/>
        <v>-303.05256999999983</v>
      </c>
      <c r="J15" s="12">
        <f t="shared" si="3"/>
        <v>-8.4765209674666782</v>
      </c>
      <c r="K15" s="12"/>
      <c r="L15" s="12">
        <v>26560.173249999996</v>
      </c>
      <c r="M15" s="12">
        <f>21050.41185+10403.4</f>
        <v>31453.811849999998</v>
      </c>
      <c r="N15" s="12">
        <f t="shared" si="4"/>
        <v>-4893.638600000002</v>
      </c>
      <c r="O15" s="12">
        <f t="shared" si="5"/>
        <v>-15.558173436457439</v>
      </c>
      <c r="P15" s="12"/>
      <c r="Q15" s="12">
        <v>12934.35318</v>
      </c>
      <c r="R15" s="12">
        <f>10788.60425+5257.92</f>
        <v>16046.52425</v>
      </c>
      <c r="S15" s="12">
        <f t="shared" si="6"/>
        <v>-3112.1710700000003</v>
      </c>
      <c r="T15" s="12">
        <f t="shared" si="7"/>
        <v>-19.394674021073442</v>
      </c>
      <c r="U15" s="12"/>
      <c r="V15" s="12">
        <v>8030.8460100000002</v>
      </c>
      <c r="W15" s="12">
        <f>7059.26117+3488.83</f>
        <v>10548.09117</v>
      </c>
      <c r="X15" s="12">
        <f t="shared" si="8"/>
        <v>-2517.2451599999995</v>
      </c>
      <c r="Y15" s="12">
        <f>X15/W15*100</f>
        <v>-23.864461535555723</v>
      </c>
      <c r="Z15" s="12"/>
      <c r="AA15" s="12">
        <v>18754.061170000001</v>
      </c>
      <c r="AB15" s="12">
        <f>15782.17552+7799.92</f>
        <v>23582.095520000003</v>
      </c>
      <c r="AC15" s="12">
        <f t="shared" si="9"/>
        <v>-4828.0343500000017</v>
      </c>
      <c r="AD15" s="12">
        <f t="shared" si="10"/>
        <v>-20.473305037312482</v>
      </c>
      <c r="AE15" s="12"/>
      <c r="AF15" s="12">
        <v>43618.086649999997</v>
      </c>
      <c r="AG15" s="12">
        <f>42657.64896+21082.23</f>
        <v>63739.878960000002</v>
      </c>
      <c r="AH15" s="12">
        <f t="shared" si="11"/>
        <v>-20121.792310000004</v>
      </c>
      <c r="AI15" s="12">
        <f>AH15/AG15*100</f>
        <v>-31.568607657111254</v>
      </c>
      <c r="AJ15" s="12"/>
      <c r="AK15" s="12">
        <v>18493.831120000003</v>
      </c>
      <c r="AL15" s="12">
        <f>15354.50828+7588.48</f>
        <v>22942.988279999998</v>
      </c>
      <c r="AM15" s="12">
        <f t="shared" si="12"/>
        <v>-4449.1571599999952</v>
      </c>
      <c r="AN15" s="12">
        <f t="shared" si="13"/>
        <v>-19.392230452728086</v>
      </c>
      <c r="AO15" s="12"/>
      <c r="AP15" s="12">
        <f t="shared" si="14"/>
        <v>156338.52133999998</v>
      </c>
      <c r="AQ15" s="12">
        <f t="shared" si="14"/>
        <v>203220.88381</v>
      </c>
      <c r="AR15" s="12">
        <f t="shared" si="15"/>
        <v>-46882.362470000022</v>
      </c>
      <c r="AS15" s="12">
        <f t="shared" si="16"/>
        <v>-23.069657798473298</v>
      </c>
    </row>
    <row r="16" spans="1:59" s="13" customFormat="1" ht="14.25" hidden="1" customHeight="1" x14ac:dyDescent="0.25">
      <c r="A16" s="11" t="s">
        <v>20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>
        <f t="shared" si="14"/>
        <v>0</v>
      </c>
      <c r="AQ16" s="12">
        <f t="shared" si="14"/>
        <v>0</v>
      </c>
      <c r="AR16" s="12">
        <f t="shared" si="15"/>
        <v>0</v>
      </c>
      <c r="AS16" s="12"/>
    </row>
    <row r="17" spans="1:59" s="13" customFormat="1" ht="14.25" customHeight="1" x14ac:dyDescent="0.25">
      <c r="A17" s="11" t="s">
        <v>21</v>
      </c>
      <c r="B17" s="12">
        <v>154169.6237</v>
      </c>
      <c r="C17" s="12">
        <v>121295.81583000001</v>
      </c>
      <c r="D17" s="12">
        <f t="shared" si="0"/>
        <v>32873.80786999999</v>
      </c>
      <c r="E17" s="12">
        <f t="shared" si="1"/>
        <v>27.102177964715363</v>
      </c>
      <c r="F17" s="12"/>
      <c r="G17" s="12">
        <v>16283.982970000001</v>
      </c>
      <c r="H17" s="12">
        <v>15140.889039999998</v>
      </c>
      <c r="I17" s="12">
        <f t="shared" si="2"/>
        <v>1143.0939300000027</v>
      </c>
      <c r="J17" s="12">
        <f t="shared" si="3"/>
        <v>7.5497147293010141</v>
      </c>
      <c r="K17" s="12"/>
      <c r="L17" s="12">
        <v>180731.12833000001</v>
      </c>
      <c r="M17" s="12">
        <v>149683.31673000002</v>
      </c>
      <c r="N17" s="12">
        <f t="shared" si="4"/>
        <v>31047.811599999986</v>
      </c>
      <c r="O17" s="12">
        <f t="shared" si="5"/>
        <v>20.7423327317127</v>
      </c>
      <c r="P17" s="12"/>
      <c r="Q17" s="12">
        <v>89149.1541</v>
      </c>
      <c r="R17" s="12">
        <v>73791.384800000014</v>
      </c>
      <c r="S17" s="12">
        <f t="shared" si="6"/>
        <v>15357.769299999985</v>
      </c>
      <c r="T17" s="12">
        <f t="shared" si="7"/>
        <v>20.812415082905428</v>
      </c>
      <c r="U17" s="12"/>
      <c r="V17" s="12">
        <v>53443.881899999993</v>
      </c>
      <c r="W17" s="12">
        <v>46617.122409999996</v>
      </c>
      <c r="X17" s="12">
        <f t="shared" si="8"/>
        <v>6826.7594899999967</v>
      </c>
      <c r="Y17" s="12">
        <f t="shared" ref="Y17:Y23" si="17">X17/W17*100</f>
        <v>14.644317660704784</v>
      </c>
      <c r="Z17" s="12"/>
      <c r="AA17" s="12">
        <v>129975.17851</v>
      </c>
      <c r="AB17" s="12">
        <v>110614.59120000001</v>
      </c>
      <c r="AC17" s="12">
        <f t="shared" si="9"/>
        <v>19360.587309999988</v>
      </c>
      <c r="AD17" s="12">
        <f t="shared" si="10"/>
        <v>17.5027427213418</v>
      </c>
      <c r="AE17" s="12"/>
      <c r="AF17" s="12">
        <v>252424.40385</v>
      </c>
      <c r="AG17" s="12">
        <v>239859.77413000001</v>
      </c>
      <c r="AH17" s="12">
        <f t="shared" si="11"/>
        <v>12564.629719999997</v>
      </c>
      <c r="AI17" s="12">
        <f t="shared" ref="AI17:AI23" si="18">AH17/AG17*100</f>
        <v>5.2383230016677063</v>
      </c>
      <c r="AJ17" s="12"/>
      <c r="AK17" s="12">
        <v>117101.79472999998</v>
      </c>
      <c r="AL17" s="12">
        <v>98092.620339999994</v>
      </c>
      <c r="AM17" s="12">
        <f t="shared" si="12"/>
        <v>19009.174389999986</v>
      </c>
      <c r="AN17" s="12">
        <f t="shared" si="13"/>
        <v>19.378801712210418</v>
      </c>
      <c r="AO17" s="12"/>
      <c r="AP17" s="12">
        <f t="shared" si="14"/>
        <v>993279.14808999992</v>
      </c>
      <c r="AQ17" s="12">
        <f t="shared" si="14"/>
        <v>855095.51448000013</v>
      </c>
      <c r="AR17" s="12">
        <f>AP17-AQ17</f>
        <v>138183.63360999979</v>
      </c>
      <c r="AS17" s="12">
        <f t="shared" si="16"/>
        <v>16.160023210276325</v>
      </c>
    </row>
    <row r="18" spans="1:59" s="13" customFormat="1" ht="14.25" customHeight="1" x14ac:dyDescent="0.25">
      <c r="A18" s="14" t="s">
        <v>22</v>
      </c>
      <c r="B18" s="12">
        <v>942.96003999999994</v>
      </c>
      <c r="C18" s="12">
        <v>5463.2197099999994</v>
      </c>
      <c r="D18" s="12">
        <f t="shared" si="0"/>
        <v>-4520.2596699999995</v>
      </c>
      <c r="E18" s="12">
        <f t="shared" si="1"/>
        <v>-82.739847744472286</v>
      </c>
      <c r="F18" s="12"/>
      <c r="G18" s="12">
        <v>497.08222999999998</v>
      </c>
      <c r="H18" s="12">
        <v>328.8614</v>
      </c>
      <c r="I18" s="12">
        <f t="shared" si="2"/>
        <v>168.22082999999998</v>
      </c>
      <c r="J18" s="12">
        <f t="shared" si="3"/>
        <v>51.152500719147945</v>
      </c>
      <c r="K18" s="12"/>
      <c r="L18" s="12">
        <v>1301.1732500000001</v>
      </c>
      <c r="M18" s="12">
        <v>0</v>
      </c>
      <c r="N18" s="12">
        <f t="shared" si="4"/>
        <v>1301.1732500000001</v>
      </c>
      <c r="O18" s="12">
        <f>IFERROR(N18/M18*100,0)</f>
        <v>0</v>
      </c>
      <c r="P18" s="12"/>
      <c r="Q18" s="12">
        <v>8280.4457299999995</v>
      </c>
      <c r="R18" s="12">
        <v>8204.3451600000008</v>
      </c>
      <c r="S18" s="12">
        <f t="shared" si="6"/>
        <v>76.100569999998697</v>
      </c>
      <c r="T18" s="12">
        <f t="shared" si="7"/>
        <v>0.92756421769069863</v>
      </c>
      <c r="U18" s="12"/>
      <c r="V18" s="12">
        <v>2487.7246600000003</v>
      </c>
      <c r="W18" s="12">
        <v>1557.5083100000002</v>
      </c>
      <c r="X18" s="12">
        <f t="shared" si="8"/>
        <v>930.21635000000015</v>
      </c>
      <c r="Y18" s="12">
        <f t="shared" si="17"/>
        <v>59.724647632859188</v>
      </c>
      <c r="Z18" s="12"/>
      <c r="AA18" s="12">
        <v>0</v>
      </c>
      <c r="AB18" s="12">
        <v>0</v>
      </c>
      <c r="AC18" s="12">
        <f t="shared" si="9"/>
        <v>0</v>
      </c>
      <c r="AD18" s="12">
        <f>IFERROR(AC18/AB18*100,0)</f>
        <v>0</v>
      </c>
      <c r="AE18" s="12"/>
      <c r="AF18" s="12">
        <v>0</v>
      </c>
      <c r="AG18" s="12">
        <v>0</v>
      </c>
      <c r="AH18" s="12">
        <f t="shared" si="11"/>
        <v>0</v>
      </c>
      <c r="AI18" s="12">
        <f>IFERROR(AH18/AG18*100,0)</f>
        <v>0</v>
      </c>
      <c r="AJ18" s="12"/>
      <c r="AK18" s="12">
        <v>0</v>
      </c>
      <c r="AL18" s="12">
        <v>0</v>
      </c>
      <c r="AM18" s="12">
        <f t="shared" si="12"/>
        <v>0</v>
      </c>
      <c r="AN18" s="12">
        <f>IFERROR(AM18/AL18*100,0)</f>
        <v>0</v>
      </c>
      <c r="AO18" s="12"/>
      <c r="AP18" s="12">
        <f t="shared" si="14"/>
        <v>13509.385909999999</v>
      </c>
      <c r="AQ18" s="12">
        <f t="shared" si="14"/>
        <v>15553.934580000001</v>
      </c>
      <c r="AR18" s="12">
        <f>AP18-AQ18</f>
        <v>-2044.5486700000019</v>
      </c>
      <c r="AS18" s="12">
        <f t="shared" si="16"/>
        <v>-13.144896935782288</v>
      </c>
    </row>
    <row r="19" spans="1:59" s="13" customFormat="1" ht="14.25" customHeight="1" x14ac:dyDescent="0.25">
      <c r="A19" s="14" t="s">
        <v>23</v>
      </c>
      <c r="B19" s="12">
        <v>-65.435299999999998</v>
      </c>
      <c r="C19" s="12">
        <v>-351.86941000000002</v>
      </c>
      <c r="D19" s="12">
        <f t="shared" si="0"/>
        <v>286.43411000000003</v>
      </c>
      <c r="E19" s="12">
        <f t="shared" si="1"/>
        <v>-81.403526950524068</v>
      </c>
      <c r="F19" s="12"/>
      <c r="G19" s="12">
        <v>0</v>
      </c>
      <c r="H19" s="12">
        <v>0</v>
      </c>
      <c r="I19" s="12">
        <f t="shared" si="2"/>
        <v>0</v>
      </c>
      <c r="J19" s="12">
        <f>IFERROR(I19/H19*100,0)</f>
        <v>0</v>
      </c>
      <c r="K19" s="12"/>
      <c r="L19" s="12">
        <v>0</v>
      </c>
      <c r="M19" s="12">
        <v>0</v>
      </c>
      <c r="N19" s="12">
        <f t="shared" si="4"/>
        <v>0</v>
      </c>
      <c r="O19" s="12">
        <f>IFERROR(N19/M19*100,0)</f>
        <v>0</v>
      </c>
      <c r="P19" s="12"/>
      <c r="Q19" s="12">
        <v>0</v>
      </c>
      <c r="R19" s="12">
        <v>0</v>
      </c>
      <c r="S19" s="12">
        <f t="shared" si="6"/>
        <v>0</v>
      </c>
      <c r="T19" s="12">
        <f>IFERROR(S19/R19*100,0)</f>
        <v>0</v>
      </c>
      <c r="U19" s="12"/>
      <c r="V19" s="12">
        <v>0</v>
      </c>
      <c r="W19" s="12">
        <v>0</v>
      </c>
      <c r="X19" s="12">
        <f t="shared" si="8"/>
        <v>0</v>
      </c>
      <c r="Y19" s="12">
        <f>IFERROR(X19/W19*100,0)</f>
        <v>0</v>
      </c>
      <c r="Z19" s="12"/>
      <c r="AA19" s="12">
        <v>0</v>
      </c>
      <c r="AB19" s="12">
        <v>0</v>
      </c>
      <c r="AC19" s="12">
        <f t="shared" si="9"/>
        <v>0</v>
      </c>
      <c r="AD19" s="12">
        <f>IFERROR(AC19/AB19*100,0)</f>
        <v>0</v>
      </c>
      <c r="AE19" s="12"/>
      <c r="AF19" s="12">
        <v>0</v>
      </c>
      <c r="AG19" s="12">
        <v>0</v>
      </c>
      <c r="AH19" s="12">
        <f t="shared" si="11"/>
        <v>0</v>
      </c>
      <c r="AI19" s="12">
        <f>IFERROR(AH19/AG19*100,0)</f>
        <v>0</v>
      </c>
      <c r="AJ19" s="12"/>
      <c r="AK19" s="12">
        <v>0</v>
      </c>
      <c r="AL19" s="12">
        <v>0</v>
      </c>
      <c r="AM19" s="12">
        <f t="shared" si="12"/>
        <v>0</v>
      </c>
      <c r="AN19" s="12"/>
      <c r="AO19" s="12"/>
      <c r="AP19" s="12">
        <f t="shared" si="14"/>
        <v>-65.435299999999998</v>
      </c>
      <c r="AQ19" s="12">
        <f t="shared" si="14"/>
        <v>-351.86941000000002</v>
      </c>
      <c r="AR19" s="12">
        <f>AP19-AQ19</f>
        <v>286.43411000000003</v>
      </c>
      <c r="AS19" s="12">
        <f t="shared" si="16"/>
        <v>-81.403526950524068</v>
      </c>
    </row>
    <row r="20" spans="1:59" s="13" customFormat="1" ht="14.25" customHeight="1" x14ac:dyDescent="0.25">
      <c r="A20" s="11" t="s">
        <v>24</v>
      </c>
      <c r="B20" s="12">
        <f>+B13-B14-B15-B17-B18-B19</f>
        <v>1320524.0916600002</v>
      </c>
      <c r="C20" s="12">
        <f>+C13-C14-C15-C17-C18-C19</f>
        <v>1175572.5193500002</v>
      </c>
      <c r="D20" s="12">
        <f t="shared" si="0"/>
        <v>144951.57230999996</v>
      </c>
      <c r="E20" s="12">
        <f t="shared" si="1"/>
        <v>12.330296083320054</v>
      </c>
      <c r="F20" s="12"/>
      <c r="G20" s="12">
        <f>+G13-G14-G15-G17-G18-G19</f>
        <v>159532.40878</v>
      </c>
      <c r="H20" s="12">
        <f>+H13-H14-H15-H17-H18-H19</f>
        <v>139807.15701999998</v>
      </c>
      <c r="I20" s="12">
        <f t="shared" si="2"/>
        <v>19725.251760000014</v>
      </c>
      <c r="J20" s="12">
        <f t="shared" si="3"/>
        <v>14.108899844933001</v>
      </c>
      <c r="K20" s="12"/>
      <c r="L20" s="12">
        <f>+L13-L14-L15-L17-L18-L19</f>
        <v>1613218.0261600001</v>
      </c>
      <c r="M20" s="12">
        <f>+M13-M14-M15-M17-M18-M19</f>
        <v>1329261.9904999998</v>
      </c>
      <c r="N20" s="12">
        <f t="shared" si="4"/>
        <v>283956.03566000029</v>
      </c>
      <c r="O20" s="12">
        <f t="shared" si="5"/>
        <v>21.361931484491681</v>
      </c>
      <c r="P20" s="12"/>
      <c r="Q20" s="12">
        <f>+Q13-Q14-Q15-Q17-Q18-Q19</f>
        <v>772264.20665999979</v>
      </c>
      <c r="R20" s="12">
        <f>+R13-R14-R15-R17-R18-R19</f>
        <v>638201.77646999992</v>
      </c>
      <c r="S20" s="12">
        <f t="shared" si="6"/>
        <v>134062.43018999987</v>
      </c>
      <c r="T20" s="12">
        <f t="shared" si="7"/>
        <v>21.006276562174651</v>
      </c>
      <c r="U20" s="12"/>
      <c r="V20" s="12">
        <f>+V13-V14-V15-V17-V18-V19</f>
        <v>484509.89120000007</v>
      </c>
      <c r="W20" s="12">
        <f>+W13-W14-W15-W17-W18-W19</f>
        <v>427822.18544999999</v>
      </c>
      <c r="X20" s="12">
        <f t="shared" si="8"/>
        <v>56687.705750000081</v>
      </c>
      <c r="Y20" s="12">
        <f t="shared" si="17"/>
        <v>13.2502959589096</v>
      </c>
      <c r="Z20" s="12"/>
      <c r="AA20" s="12">
        <f>+AA13-AA14-AA15-AA17-AA18-AA19</f>
        <v>1139580.7267899998</v>
      </c>
      <c r="AB20" s="12">
        <f>+AB13-AB14-AB15-AB17-AB18-AB19</f>
        <v>969041.74318999995</v>
      </c>
      <c r="AC20" s="12">
        <f t="shared" si="9"/>
        <v>170538.9835999998</v>
      </c>
      <c r="AD20" s="12">
        <f t="shared" si="10"/>
        <v>17.598724182778806</v>
      </c>
      <c r="AE20" s="12"/>
      <c r="AF20" s="12">
        <f>+AF13-AF14-AF15-AF17-AF18-AF19</f>
        <v>2248491.2802200001</v>
      </c>
      <c r="AG20" s="12">
        <f>+AG13-AG14-AG15-AG17-AG18-AG19</f>
        <v>2065860.0723699995</v>
      </c>
      <c r="AH20" s="12">
        <f t="shared" si="11"/>
        <v>182631.20785000059</v>
      </c>
      <c r="AI20" s="12">
        <f t="shared" si="18"/>
        <v>8.8404442436646793</v>
      </c>
      <c r="AJ20" s="12"/>
      <c r="AK20" s="12">
        <f>+AK13-AK14-AK15-AK17-AK18-AK19</f>
        <v>1129431.9349699998</v>
      </c>
      <c r="AL20" s="12">
        <f>+AL13-AL14-AL15-AL17-AL18-AL19</f>
        <v>919808.87441999989</v>
      </c>
      <c r="AM20" s="12">
        <f t="shared" si="12"/>
        <v>209623.06054999994</v>
      </c>
      <c r="AN20" s="12">
        <f t="shared" si="13"/>
        <v>22.78984975897097</v>
      </c>
      <c r="AO20" s="12"/>
      <c r="AP20" s="12">
        <f>AP13-AP14-AP15-AP16-AP17-AP18-AP19</f>
        <v>8867552.5664399993</v>
      </c>
      <c r="AQ20" s="12">
        <f>AQ13-AQ14-AQ15-AQ16-AQ17-AQ18-AQ19</f>
        <v>7665376.3187699979</v>
      </c>
      <c r="AR20" s="12">
        <f t="shared" si="15"/>
        <v>1202176.2476700014</v>
      </c>
      <c r="AS20" s="12">
        <f t="shared" si="16"/>
        <v>15.683199332644179</v>
      </c>
    </row>
    <row r="21" spans="1:59" s="13" customFormat="1" ht="14.25" customHeight="1" x14ac:dyDescent="0.25">
      <c r="A21" s="11" t="s">
        <v>25</v>
      </c>
      <c r="B21" s="12">
        <v>28306.57993</v>
      </c>
      <c r="C21" s="12">
        <v>25353.342390000002</v>
      </c>
      <c r="D21" s="12">
        <f t="shared" si="0"/>
        <v>2953.2375399999983</v>
      </c>
      <c r="E21" s="12">
        <f t="shared" si="1"/>
        <v>11.648316401725516</v>
      </c>
      <c r="F21" s="12"/>
      <c r="G21" s="12">
        <v>7195.40787</v>
      </c>
      <c r="H21" s="12">
        <v>6996.3076600000004</v>
      </c>
      <c r="I21" s="12">
        <f t="shared" si="2"/>
        <v>199.10020999999961</v>
      </c>
      <c r="J21" s="12">
        <f t="shared" si="3"/>
        <v>2.8457898033603568</v>
      </c>
      <c r="K21" s="12"/>
      <c r="L21" s="12">
        <v>74148.662660000002</v>
      </c>
      <c r="M21" s="12">
        <v>44303.33036</v>
      </c>
      <c r="N21" s="12">
        <f t="shared" si="4"/>
        <v>29845.332300000002</v>
      </c>
      <c r="O21" s="12">
        <f t="shared" si="5"/>
        <v>67.36588887896869</v>
      </c>
      <c r="P21" s="12"/>
      <c r="Q21" s="12">
        <v>23984.87096</v>
      </c>
      <c r="R21" s="12">
        <v>13238.475590000002</v>
      </c>
      <c r="S21" s="12">
        <f t="shared" si="6"/>
        <v>10746.395369999998</v>
      </c>
      <c r="T21" s="12">
        <f t="shared" si="7"/>
        <v>81.175474449018466</v>
      </c>
      <c r="U21" s="12"/>
      <c r="V21" s="12">
        <v>2844.7552800000003</v>
      </c>
      <c r="W21" s="12">
        <v>0</v>
      </c>
      <c r="X21" s="12">
        <f t="shared" si="8"/>
        <v>2844.7552800000003</v>
      </c>
      <c r="Y21" s="12">
        <f>IFERROR(X21/W21*100,0)</f>
        <v>0</v>
      </c>
      <c r="Z21" s="12"/>
      <c r="AA21" s="12">
        <v>19617.97407</v>
      </c>
      <c r="AB21" s="12">
        <v>16583.191859999999</v>
      </c>
      <c r="AC21" s="12">
        <f t="shared" si="9"/>
        <v>3034.7822100000012</v>
      </c>
      <c r="AD21" s="12">
        <f t="shared" si="10"/>
        <v>18.300350352456221</v>
      </c>
      <c r="AE21" s="12"/>
      <c r="AF21" s="12">
        <v>54197.243549999999</v>
      </c>
      <c r="AG21" s="12">
        <v>45834.057110000009</v>
      </c>
      <c r="AH21" s="12">
        <f t="shared" si="11"/>
        <v>8363.1864399999904</v>
      </c>
      <c r="AI21" s="12">
        <f t="shared" si="18"/>
        <v>18.246664090697141</v>
      </c>
      <c r="AJ21" s="12"/>
      <c r="AK21" s="12">
        <v>32299.495150000002</v>
      </c>
      <c r="AL21" s="12">
        <v>28200.381359999999</v>
      </c>
      <c r="AM21" s="12">
        <f t="shared" si="12"/>
        <v>4099.1137900000031</v>
      </c>
      <c r="AN21" s="12">
        <f t="shared" si="13"/>
        <v>14.535667931832547</v>
      </c>
      <c r="AO21" s="12"/>
      <c r="AP21" s="12">
        <f t="shared" si="14"/>
        <v>242594.98947</v>
      </c>
      <c r="AQ21" s="12">
        <f>M21+C21+H21+R21+W21+AB21+AG21+AL21</f>
        <v>180509.08633000002</v>
      </c>
      <c r="AR21" s="12">
        <f t="shared" si="15"/>
        <v>62085.90313999998</v>
      </c>
      <c r="AS21" s="12">
        <f t="shared" si="16"/>
        <v>34.394890807046039</v>
      </c>
    </row>
    <row r="22" spans="1:59" s="13" customFormat="1" ht="14.25" customHeight="1" x14ac:dyDescent="0.25">
      <c r="A22" s="11" t="s">
        <v>26</v>
      </c>
      <c r="B22" s="12">
        <f>+B20+B21</f>
        <v>1348830.6715900002</v>
      </c>
      <c r="C22" s="12">
        <f>+C20+C21</f>
        <v>1200925.8617400001</v>
      </c>
      <c r="D22" s="12">
        <f t="shared" si="0"/>
        <v>147904.80985000008</v>
      </c>
      <c r="E22" s="12">
        <f t="shared" si="1"/>
        <v>12.315898471509593</v>
      </c>
      <c r="F22" s="12"/>
      <c r="G22" s="12">
        <f>+G20+G21</f>
        <v>166727.81664999999</v>
      </c>
      <c r="H22" s="12">
        <f>+H20+H21</f>
        <v>146803.46467999998</v>
      </c>
      <c r="I22" s="12">
        <f t="shared" si="2"/>
        <v>19924.351970000018</v>
      </c>
      <c r="J22" s="12">
        <f t="shared" si="3"/>
        <v>13.572126525372427</v>
      </c>
      <c r="K22" s="12"/>
      <c r="L22" s="12">
        <f>+L20+L21</f>
        <v>1687366.68882</v>
      </c>
      <c r="M22" s="12">
        <f>+M20+M21</f>
        <v>1373565.3208599999</v>
      </c>
      <c r="N22" s="12">
        <f t="shared" si="4"/>
        <v>313801.36796000018</v>
      </c>
      <c r="O22" s="12">
        <f t="shared" si="5"/>
        <v>22.845754999371032</v>
      </c>
      <c r="P22" s="12"/>
      <c r="Q22" s="12">
        <f>+Q20+Q21</f>
        <v>796249.07761999976</v>
      </c>
      <c r="R22" s="12">
        <f>+R20+R21</f>
        <v>651440.25205999997</v>
      </c>
      <c r="S22" s="12">
        <f t="shared" si="6"/>
        <v>144808.82555999979</v>
      </c>
      <c r="T22" s="12">
        <f t="shared" si="7"/>
        <v>22.229026392225819</v>
      </c>
      <c r="U22" s="12"/>
      <c r="V22" s="12">
        <f>+V20+V21</f>
        <v>487354.64648000005</v>
      </c>
      <c r="W22" s="12">
        <f>+W20+W21</f>
        <v>427822.18544999999</v>
      </c>
      <c r="X22" s="12">
        <f t="shared" si="8"/>
        <v>59532.461030000064</v>
      </c>
      <c r="Y22" s="12">
        <f t="shared" si="17"/>
        <v>13.915234659320323</v>
      </c>
      <c r="Z22" s="12"/>
      <c r="AA22" s="12">
        <f>+AA20+AA21</f>
        <v>1159198.7008599997</v>
      </c>
      <c r="AB22" s="12">
        <f>+AB20+AB21</f>
        <v>985624.93504999997</v>
      </c>
      <c r="AC22" s="12">
        <f t="shared" si="9"/>
        <v>173573.76580999978</v>
      </c>
      <c r="AD22" s="12">
        <f t="shared" si="10"/>
        <v>17.610529080333638</v>
      </c>
      <c r="AE22" s="12"/>
      <c r="AF22" s="12">
        <f>+AF20+AF21</f>
        <v>2302688.5237699999</v>
      </c>
      <c r="AG22" s="12">
        <f>+AG20+AG21</f>
        <v>2111694.1294799997</v>
      </c>
      <c r="AH22" s="12">
        <f t="shared" si="11"/>
        <v>190994.3942900002</v>
      </c>
      <c r="AI22" s="12">
        <f t="shared" si="18"/>
        <v>9.044605069628723</v>
      </c>
      <c r="AJ22" s="12"/>
      <c r="AK22" s="12">
        <f>+AK20+AK21</f>
        <v>1161731.4301199999</v>
      </c>
      <c r="AL22" s="12">
        <f>+AL20+AL21</f>
        <v>948009.25577999989</v>
      </c>
      <c r="AM22" s="12">
        <f t="shared" si="12"/>
        <v>213722.17434000003</v>
      </c>
      <c r="AN22" s="12">
        <f t="shared" si="13"/>
        <v>22.544313047255475</v>
      </c>
      <c r="AO22" s="12"/>
      <c r="AP22" s="12">
        <f>AP20+AP21</f>
        <v>9110147.5559099987</v>
      </c>
      <c r="AQ22" s="12">
        <f>AQ20+AQ21</f>
        <v>7845885.4050999982</v>
      </c>
      <c r="AR22" s="12">
        <f t="shared" si="15"/>
        <v>1264262.1508100005</v>
      </c>
      <c r="AS22" s="12">
        <f t="shared" si="16"/>
        <v>16.113696358453087</v>
      </c>
    </row>
    <row r="23" spans="1:59" s="13" customFormat="1" ht="14.25" customHeight="1" x14ac:dyDescent="0.25">
      <c r="A23" s="11" t="s">
        <v>27</v>
      </c>
      <c r="B23" s="12">
        <v>1186266.5732700001</v>
      </c>
      <c r="C23" s="12">
        <v>981461.3908099999</v>
      </c>
      <c r="D23" s="12">
        <f t="shared" si="0"/>
        <v>204805.18246000016</v>
      </c>
      <c r="E23" s="12">
        <f t="shared" si="1"/>
        <v>20.867370268225681</v>
      </c>
      <c r="F23" s="12"/>
      <c r="G23" s="12">
        <v>137924.079</v>
      </c>
      <c r="H23" s="12">
        <v>115684.49748000001</v>
      </c>
      <c r="I23" s="12">
        <f t="shared" si="2"/>
        <v>22239.581519999992</v>
      </c>
      <c r="J23" s="12">
        <f t="shared" si="3"/>
        <v>19.224340343307329</v>
      </c>
      <c r="K23" s="12"/>
      <c r="L23" s="12">
        <v>1519402.27061</v>
      </c>
      <c r="M23" s="12">
        <v>1220185.4646700001</v>
      </c>
      <c r="N23" s="12">
        <f t="shared" si="4"/>
        <v>299216.80593999987</v>
      </c>
      <c r="O23" s="12">
        <f t="shared" si="5"/>
        <v>24.522239823674937</v>
      </c>
      <c r="P23" s="12"/>
      <c r="Q23" s="12">
        <v>721735.00150000001</v>
      </c>
      <c r="R23" s="12">
        <v>561976.32100999996</v>
      </c>
      <c r="S23" s="12">
        <f t="shared" si="6"/>
        <v>159758.68049000006</v>
      </c>
      <c r="T23" s="12">
        <f t="shared" si="7"/>
        <v>28.428009244744899</v>
      </c>
      <c r="U23" s="12"/>
      <c r="V23" s="12">
        <v>413836.55883999995</v>
      </c>
      <c r="W23" s="12">
        <v>380723.83748000005</v>
      </c>
      <c r="X23" s="12">
        <f t="shared" si="8"/>
        <v>33112.721359999909</v>
      </c>
      <c r="Y23" s="12">
        <f t="shared" si="17"/>
        <v>8.6973071030098996</v>
      </c>
      <c r="Z23" s="12"/>
      <c r="AA23" s="12">
        <v>1046217.1379</v>
      </c>
      <c r="AB23" s="12">
        <v>910791.08540999994</v>
      </c>
      <c r="AC23" s="12">
        <f t="shared" si="9"/>
        <v>135426.05249000003</v>
      </c>
      <c r="AD23" s="12">
        <f t="shared" si="10"/>
        <v>14.869057752035078</v>
      </c>
      <c r="AE23" s="12"/>
      <c r="AF23" s="12">
        <v>2071555.0454199999</v>
      </c>
      <c r="AG23" s="12">
        <v>1923240.7105899998</v>
      </c>
      <c r="AH23" s="12">
        <f t="shared" si="11"/>
        <v>148314.33483000007</v>
      </c>
      <c r="AI23" s="12">
        <f t="shared" si="18"/>
        <v>7.7116886104444573</v>
      </c>
      <c r="AJ23" s="12"/>
      <c r="AK23" s="12">
        <v>1038418.6121799999</v>
      </c>
      <c r="AL23" s="12">
        <v>870279.87343000004</v>
      </c>
      <c r="AM23" s="12">
        <f t="shared" si="12"/>
        <v>168138.7387499999</v>
      </c>
      <c r="AN23" s="12">
        <f t="shared" si="13"/>
        <v>19.320076665374469</v>
      </c>
      <c r="AO23" s="12"/>
      <c r="AP23" s="12">
        <f t="shared" si="14"/>
        <v>8135355.2787200008</v>
      </c>
      <c r="AQ23" s="12">
        <f>M23+C23+H23+R23+W23+AB23+AG23+AL23</f>
        <v>6964343.1808799999</v>
      </c>
      <c r="AR23" s="12">
        <f t="shared" si="15"/>
        <v>1171012.0978400009</v>
      </c>
      <c r="AS23" s="12">
        <f t="shared" si="16"/>
        <v>16.814393941052661</v>
      </c>
    </row>
    <row r="24" spans="1:59" ht="14.25" customHeight="1" x14ac:dyDescent="0.25">
      <c r="A24" s="3" t="s">
        <v>28</v>
      </c>
      <c r="B24" s="15">
        <f>+ROUND(B23/B22*100,0)</f>
        <v>88</v>
      </c>
      <c r="C24" s="15">
        <f>+ROUND(C23/C22*100,0)</f>
        <v>82</v>
      </c>
      <c r="D24" s="15"/>
      <c r="E24" s="12">
        <f>B24-C24</f>
        <v>6</v>
      </c>
      <c r="F24" s="15"/>
      <c r="G24" s="15">
        <f>+ROUND(G23/G22*100,0)</f>
        <v>83</v>
      </c>
      <c r="H24" s="15">
        <f>+ROUND(H23/H22*100,0)</f>
        <v>79</v>
      </c>
      <c r="I24" s="15"/>
      <c r="J24" s="12">
        <f>G24-H24</f>
        <v>4</v>
      </c>
      <c r="K24" s="15"/>
      <c r="L24" s="15">
        <f>+ROUND(L23/L22*100,0)</f>
        <v>90</v>
      </c>
      <c r="M24" s="15">
        <f>+ROUND(M23/M22*100,0)</f>
        <v>89</v>
      </c>
      <c r="N24" s="15"/>
      <c r="O24" s="12">
        <f>L24-M24</f>
        <v>1</v>
      </c>
      <c r="P24" s="15"/>
      <c r="Q24" s="15">
        <f>+ROUND(Q23/Q22*100,0)</f>
        <v>91</v>
      </c>
      <c r="R24" s="15">
        <f>+ROUND(R23/R22*100,0)</f>
        <v>86</v>
      </c>
      <c r="S24" s="15"/>
      <c r="T24" s="12">
        <f>Q24-R24</f>
        <v>5</v>
      </c>
      <c r="U24" s="15"/>
      <c r="V24" s="15">
        <f>+ROUND(V23/V22*100,0)</f>
        <v>85</v>
      </c>
      <c r="W24" s="15">
        <f>+ROUND(W23/W22*100,0)</f>
        <v>89</v>
      </c>
      <c r="X24" s="15"/>
      <c r="Y24" s="12">
        <f>V24-W24</f>
        <v>-4</v>
      </c>
      <c r="Z24" s="15"/>
      <c r="AA24" s="15">
        <f>+ROUND(AA23/AA22*100,0)</f>
        <v>90</v>
      </c>
      <c r="AB24" s="15">
        <f>+ROUND(AB23/AB22*100,0)</f>
        <v>92</v>
      </c>
      <c r="AC24" s="15"/>
      <c r="AD24" s="12">
        <f>AA24-AB24</f>
        <v>-2</v>
      </c>
      <c r="AE24" s="15"/>
      <c r="AF24" s="15">
        <f>+ROUND(AF23/AF22*100,0)</f>
        <v>90</v>
      </c>
      <c r="AG24" s="15">
        <f>+ROUND(AG23/AG22*100,0)</f>
        <v>91</v>
      </c>
      <c r="AH24" s="15"/>
      <c r="AI24" s="12">
        <f>AF24-AG24</f>
        <v>-1</v>
      </c>
      <c r="AJ24" s="15"/>
      <c r="AK24" s="15">
        <f>+ROUND(AK23/AK22*100,0)</f>
        <v>89</v>
      </c>
      <c r="AL24" s="15">
        <f>+ROUND(AL23/AL22*100,0)</f>
        <v>92</v>
      </c>
      <c r="AM24" s="15"/>
      <c r="AN24" s="12">
        <f>AK24-AL24</f>
        <v>-3</v>
      </c>
      <c r="AO24" s="15"/>
      <c r="AP24" s="15">
        <f>ROUND((AP23/AP22*100),0)</f>
        <v>89</v>
      </c>
      <c r="AQ24" s="15">
        <f>ROUND((AQ23/AQ22*100),0)</f>
        <v>89</v>
      </c>
      <c r="AR24" s="15"/>
      <c r="AS24" s="12">
        <f>AP24-AQ24</f>
        <v>0</v>
      </c>
      <c r="AU24" s="16"/>
      <c r="AW24" s="16"/>
      <c r="AY24" s="16"/>
      <c r="AZ24" s="16"/>
      <c r="BB24" s="16"/>
      <c r="BD24" s="16"/>
      <c r="BE24" s="16"/>
      <c r="BG24" s="16"/>
    </row>
    <row r="25" spans="1:59" s="13" customFormat="1" ht="14.25" customHeight="1" x14ac:dyDescent="0.25">
      <c r="A25" s="11" t="s">
        <v>29</v>
      </c>
      <c r="B25" s="12">
        <v>141830.10535</v>
      </c>
      <c r="C25" s="12">
        <v>134544.25530000002</v>
      </c>
      <c r="D25" s="12">
        <f>B25-C25</f>
        <v>7285.8500499999791</v>
      </c>
      <c r="E25" s="12">
        <f>D25/C25*100</f>
        <v>5.4152070883698133</v>
      </c>
      <c r="F25" s="12"/>
      <c r="G25" s="12">
        <v>21252.706339999997</v>
      </c>
      <c r="H25" s="12">
        <v>25926.139209999998</v>
      </c>
      <c r="I25" s="12">
        <f>G25-H25</f>
        <v>-4673.4328700000005</v>
      </c>
      <c r="J25" s="12">
        <f>I25/H25*100</f>
        <v>-18.025949919289975</v>
      </c>
      <c r="K25" s="12"/>
      <c r="L25" s="12">
        <v>148732.78605</v>
      </c>
      <c r="M25" s="12">
        <v>131263.51929999999</v>
      </c>
      <c r="N25" s="12">
        <f t="shared" si="4"/>
        <v>17469.26675000001</v>
      </c>
      <c r="O25" s="12">
        <f>N25/M25*100</f>
        <v>13.308546687731548</v>
      </c>
      <c r="P25" s="12"/>
      <c r="Q25" s="12">
        <v>96548.571119999993</v>
      </c>
      <c r="R25" s="12">
        <v>83779.624220000012</v>
      </c>
      <c r="S25" s="12">
        <f>Q25-R25</f>
        <v>12768.946899999981</v>
      </c>
      <c r="T25" s="12">
        <f>S25/R25*100</f>
        <v>15.241112643892423</v>
      </c>
      <c r="U25" s="12"/>
      <c r="V25" s="12">
        <v>46673.268700000001</v>
      </c>
      <c r="W25" s="12">
        <v>44863.790230000006</v>
      </c>
      <c r="X25" s="12">
        <f>V25-W25</f>
        <v>1809.4784699999946</v>
      </c>
      <c r="Y25" s="12">
        <f>X25/W25*100</f>
        <v>4.0332715107739894</v>
      </c>
      <c r="Z25" s="12"/>
      <c r="AA25" s="12">
        <v>94754.914260000005</v>
      </c>
      <c r="AB25" s="12">
        <v>97863.375189999992</v>
      </c>
      <c r="AC25" s="12">
        <f>AA25-AB25</f>
        <v>-3108.4609299999865</v>
      </c>
      <c r="AD25" s="12">
        <f>AC25/AB25*100</f>
        <v>-3.1763271233645529</v>
      </c>
      <c r="AE25" s="12"/>
      <c r="AF25" s="12">
        <v>158396.40964999999</v>
      </c>
      <c r="AG25" s="12">
        <v>165857.69430999999</v>
      </c>
      <c r="AH25" s="12">
        <f>AF25-AG25</f>
        <v>-7461.2846600000048</v>
      </c>
      <c r="AI25" s="12">
        <f>AH25/AG25*100</f>
        <v>-4.4986062847674262</v>
      </c>
      <c r="AJ25" s="12"/>
      <c r="AK25" s="12">
        <v>91739.98702</v>
      </c>
      <c r="AL25" s="12">
        <v>63299.079790000003</v>
      </c>
      <c r="AM25" s="12">
        <f>AK25-AL25</f>
        <v>28440.907229999997</v>
      </c>
      <c r="AN25" s="12">
        <f>AM25/AL25*100</f>
        <v>44.930996349954988</v>
      </c>
      <c r="AO25" s="12"/>
      <c r="AP25" s="12">
        <f t="shared" si="14"/>
        <v>799928.74849000003</v>
      </c>
      <c r="AQ25" s="12">
        <f>M25+C25+H25+R25+W25+AB25+AG25+AL25</f>
        <v>747397.47754999995</v>
      </c>
      <c r="AR25" s="12">
        <f>AP25-AQ25</f>
        <v>52531.270940000075</v>
      </c>
      <c r="AS25" s="12">
        <f>AR25/AQ25*100</f>
        <v>7.0285587679797592</v>
      </c>
    </row>
    <row r="26" spans="1:59" ht="14.25" customHeight="1" x14ac:dyDescent="0.25">
      <c r="A26" s="3" t="s">
        <v>28</v>
      </c>
      <c r="B26" s="15">
        <f>+ROUND(B25/B22*100,0)</f>
        <v>11</v>
      </c>
      <c r="C26" s="15">
        <f>+ROUND(C25/C22*100,0)</f>
        <v>11</v>
      </c>
      <c r="D26" s="15"/>
      <c r="E26" s="12">
        <v>0</v>
      </c>
      <c r="F26" s="15"/>
      <c r="G26" s="15">
        <f>+ROUND(G25/G22*100,0)</f>
        <v>13</v>
      </c>
      <c r="H26" s="15">
        <f>+ROUND(H25/H22*100,0)</f>
        <v>18</v>
      </c>
      <c r="I26" s="15"/>
      <c r="J26" s="12">
        <f>G26-H26</f>
        <v>-5</v>
      </c>
      <c r="K26" s="15"/>
      <c r="L26" s="15">
        <f>+ROUND(L25/L22*100,0)</f>
        <v>9</v>
      </c>
      <c r="M26" s="15">
        <f>+ROUND(M25/M22*100,0)</f>
        <v>10</v>
      </c>
      <c r="N26" s="15"/>
      <c r="O26" s="12">
        <f>L26-M26</f>
        <v>-1</v>
      </c>
      <c r="P26" s="15"/>
      <c r="Q26" s="15">
        <f>+ROUND(Q25/Q22*100,0)</f>
        <v>12</v>
      </c>
      <c r="R26" s="15">
        <f>+ROUND(R25/R22*100,0)</f>
        <v>13</v>
      </c>
      <c r="S26" s="15"/>
      <c r="T26" s="12">
        <f>Q26-R26</f>
        <v>-1</v>
      </c>
      <c r="U26" s="15"/>
      <c r="V26" s="15">
        <f>+ROUND(V25/V22*100,0)</f>
        <v>10</v>
      </c>
      <c r="W26" s="15">
        <f>+ROUND(W25/W22*100,0)</f>
        <v>10</v>
      </c>
      <c r="X26" s="15"/>
      <c r="Y26" s="12">
        <f>V26-W26</f>
        <v>0</v>
      </c>
      <c r="Z26" s="15"/>
      <c r="AA26" s="15">
        <f>+ROUND(AA25/AA22*100,0)</f>
        <v>8</v>
      </c>
      <c r="AB26" s="15">
        <f>+ROUND(AB25/AB22*100,0)</f>
        <v>10</v>
      </c>
      <c r="AC26" s="15"/>
      <c r="AD26" s="12">
        <f>AA26-AB26</f>
        <v>-2</v>
      </c>
      <c r="AE26" s="15"/>
      <c r="AF26" s="15">
        <f>+ROUND(AF25/AF22*100,0)</f>
        <v>7</v>
      </c>
      <c r="AG26" s="15">
        <f>+ROUND(AG25/AG22*100,0)</f>
        <v>8</v>
      </c>
      <c r="AH26" s="15"/>
      <c r="AI26" s="12">
        <f>AF26-AG26</f>
        <v>-1</v>
      </c>
      <c r="AJ26" s="15"/>
      <c r="AK26" s="15">
        <f>+ROUND(AK25/AK22*100,0)</f>
        <v>8</v>
      </c>
      <c r="AL26" s="15">
        <f>+ROUND(AL25/AL22*100,0)</f>
        <v>7</v>
      </c>
      <c r="AM26" s="15"/>
      <c r="AN26" s="12">
        <f>AK26-AL26</f>
        <v>1</v>
      </c>
      <c r="AO26" s="15"/>
      <c r="AP26" s="15">
        <f>ROUND((AP25/AP22*100),0)</f>
        <v>9</v>
      </c>
      <c r="AQ26" s="15">
        <f>ROUND((AQ25/AQ22*100),0)</f>
        <v>10</v>
      </c>
      <c r="AR26" s="15"/>
      <c r="AS26" s="12">
        <f>AP26-AQ26</f>
        <v>-1</v>
      </c>
      <c r="AU26" s="16"/>
      <c r="AW26" s="16"/>
      <c r="AY26" s="16"/>
      <c r="AZ26" s="16"/>
      <c r="BB26" s="16"/>
      <c r="BD26" s="16"/>
      <c r="BE26" s="16"/>
      <c r="BG26" s="16"/>
    </row>
    <row r="27" spans="1:59" s="13" customFormat="1" ht="14.25" customHeight="1" x14ac:dyDescent="0.25">
      <c r="A27" s="11" t="s">
        <v>30</v>
      </c>
      <c r="B27" s="12">
        <f>+B22-B23-B25</f>
        <v>20733.992970000108</v>
      </c>
      <c r="C27" s="12">
        <f>+C22-C23-C25</f>
        <v>84920.215630000166</v>
      </c>
      <c r="D27" s="12">
        <f>B27-C27</f>
        <v>-64186.222660000058</v>
      </c>
      <c r="E27" s="12">
        <f>D27/C27*100</f>
        <v>-75.584149408735939</v>
      </c>
      <c r="F27" s="12"/>
      <c r="G27" s="12">
        <f>+G22-G23-G25</f>
        <v>7551.0313099999985</v>
      </c>
      <c r="H27" s="12">
        <f>+H22-H23-H25</f>
        <v>5192.8279899999725</v>
      </c>
      <c r="I27" s="12">
        <f>G27-H27</f>
        <v>2358.203320000026</v>
      </c>
      <c r="J27" s="12">
        <f>I27/H27*100</f>
        <v>45.412698524605638</v>
      </c>
      <c r="K27" s="12"/>
      <c r="L27" s="12">
        <f>+L22-L23-L25</f>
        <v>19231.632160000037</v>
      </c>
      <c r="M27" s="12">
        <f>+M22-M23-M25</f>
        <v>22116.336889999744</v>
      </c>
      <c r="N27" s="12">
        <f>L27-M27</f>
        <v>-2884.7047299997066</v>
      </c>
      <c r="O27" s="12">
        <f>N27/M27*100</f>
        <v>-13.043320620170476</v>
      </c>
      <c r="P27" s="12"/>
      <c r="Q27" s="12">
        <f>+Q22-Q23-Q25</f>
        <v>-22034.495000000243</v>
      </c>
      <c r="R27" s="12">
        <f>+R22-R23-R25</f>
        <v>5684.3068300000014</v>
      </c>
      <c r="S27" s="12">
        <f>Q27-R27</f>
        <v>-27718.801830000244</v>
      </c>
      <c r="T27" s="12">
        <v>-1</v>
      </c>
      <c r="U27" s="12"/>
      <c r="V27" s="12">
        <f>+V22-V23-V25</f>
        <v>26844.818940000099</v>
      </c>
      <c r="W27" s="12">
        <f>+W22-W23-W25</f>
        <v>2234.5577399999383</v>
      </c>
      <c r="X27" s="12">
        <f>V27-W27</f>
        <v>24610.261200000161</v>
      </c>
      <c r="Y27" s="12">
        <f>X27/W27*100</f>
        <v>1101.3481889262275</v>
      </c>
      <c r="Z27" s="12"/>
      <c r="AA27" s="12">
        <f>+AA22-AA23-AA25</f>
        <v>18226.648699999772</v>
      </c>
      <c r="AB27" s="12">
        <f>+AB22-AB23-AB25</f>
        <v>-23029.525549999962</v>
      </c>
      <c r="AC27" s="12">
        <f>AA27-AB27</f>
        <v>41256.174249999734</v>
      </c>
      <c r="AD27" s="12">
        <f>AC27/AB27*100</f>
        <v>-179.14469909693733</v>
      </c>
      <c r="AE27" s="12"/>
      <c r="AF27" s="12">
        <f>+AF22-AF23-AF25</f>
        <v>72737.068700000003</v>
      </c>
      <c r="AG27" s="12">
        <f>+AG22-AG23-AG25</f>
        <v>22595.724579999864</v>
      </c>
      <c r="AH27" s="12">
        <f>AF27-AG27</f>
        <v>50141.34412000014</v>
      </c>
      <c r="AI27" s="12">
        <f>AH27/AG27*100</f>
        <v>221.90633428229032</v>
      </c>
      <c r="AJ27" s="12"/>
      <c r="AK27" s="12">
        <f>+AK22-AK23-AK25</f>
        <v>31572.830919999979</v>
      </c>
      <c r="AL27" s="12">
        <f>+AL22-AL23-AL25</f>
        <v>14430.302559999851</v>
      </c>
      <c r="AM27" s="12">
        <f>AK27-AL27</f>
        <v>17142.528360000128</v>
      </c>
      <c r="AN27" s="12">
        <f>AM27/AL27*100</f>
        <v>118.79534949959015</v>
      </c>
      <c r="AO27" s="12"/>
      <c r="AP27" s="12">
        <f>AP22-AP23-AP25</f>
        <v>174863.52869999793</v>
      </c>
      <c r="AQ27" s="12">
        <f>AQ22-AQ23-AQ25</f>
        <v>134144.74666999839</v>
      </c>
      <c r="AR27" s="12">
        <f>AP27-AQ27</f>
        <v>40718.782029999536</v>
      </c>
      <c r="AS27" s="12">
        <f>AR27/AQ27*100</f>
        <v>30.354362016255038</v>
      </c>
    </row>
    <row r="28" spans="1:59" s="13" customFormat="1" ht="14.25" customHeight="1" x14ac:dyDescent="0.25">
      <c r="A28" s="11" t="s">
        <v>31</v>
      </c>
      <c r="B28" s="12">
        <v>43425.882610000001</v>
      </c>
      <c r="C28" s="12">
        <v>33458.403829999996</v>
      </c>
      <c r="D28" s="12">
        <f>B28-C28</f>
        <v>9967.4787800000049</v>
      </c>
      <c r="E28" s="12">
        <f>D28/C28*100</f>
        <v>29.79065836686091</v>
      </c>
      <c r="F28" s="12"/>
      <c r="G28" s="12">
        <v>8825.904340000001</v>
      </c>
      <c r="H28" s="12">
        <v>7218.4713600000014</v>
      </c>
      <c r="I28" s="12">
        <f>G28-H28</f>
        <v>1607.4329799999996</v>
      </c>
      <c r="J28" s="12">
        <f>I28/H28*100</f>
        <v>22.268329398760674</v>
      </c>
      <c r="K28" s="12"/>
      <c r="L28" s="12">
        <v>60681.97075</v>
      </c>
      <c r="M28" s="12">
        <v>54565.994880000013</v>
      </c>
      <c r="N28" s="12">
        <f>L28-M28</f>
        <v>6115.9758699999875</v>
      </c>
      <c r="O28" s="12">
        <f>N28/M28*100</f>
        <v>11.208401649140766</v>
      </c>
      <c r="P28" s="12"/>
      <c r="Q28" s="12">
        <v>11529.60325</v>
      </c>
      <c r="R28" s="12">
        <v>14862.197960000001</v>
      </c>
      <c r="S28" s="12">
        <f>Q28-R28</f>
        <v>-3332.5947100000012</v>
      </c>
      <c r="T28" s="12">
        <f>S28/R28*100</f>
        <v>-22.423296466440021</v>
      </c>
      <c r="U28" s="12"/>
      <c r="V28" s="12">
        <v>11076.849839999999</v>
      </c>
      <c r="W28" s="12">
        <v>10720.824499999999</v>
      </c>
      <c r="X28" s="12">
        <f>V28-W28</f>
        <v>356.02534000000014</v>
      </c>
      <c r="Y28" s="12">
        <f>X28/W28*100</f>
        <v>3.3208764866918603</v>
      </c>
      <c r="Z28" s="12"/>
      <c r="AA28" s="12">
        <v>12190.197690000001</v>
      </c>
      <c r="AB28" s="12">
        <v>12044.17524</v>
      </c>
      <c r="AC28" s="12">
        <f>AA28-AB28</f>
        <v>146.02245000000039</v>
      </c>
      <c r="AD28" s="12">
        <f>AC28/AB28*100</f>
        <v>1.2123906128087887</v>
      </c>
      <c r="AE28" s="12"/>
      <c r="AF28" s="12">
        <v>73430.008849999998</v>
      </c>
      <c r="AG28" s="12">
        <v>73254.040580000001</v>
      </c>
      <c r="AH28" s="12">
        <f>AF28-AG28</f>
        <v>175.96826999999757</v>
      </c>
      <c r="AI28" s="12">
        <f>AH28/AG28*100</f>
        <v>0.24021646943532676</v>
      </c>
      <c r="AJ28" s="12"/>
      <c r="AK28" s="12">
        <v>33875.476469999994</v>
      </c>
      <c r="AL28" s="12">
        <v>34761.680260000001</v>
      </c>
      <c r="AM28" s="12">
        <f>AK28-AL28</f>
        <v>-886.20379000000685</v>
      </c>
      <c r="AN28" s="12">
        <f>AM28/AL28*100</f>
        <v>-2.5493698330220091</v>
      </c>
      <c r="AO28" s="12"/>
      <c r="AP28" s="12">
        <f>L28+B28+G28+Q28+V28+AA28+AF28+AK28</f>
        <v>255035.89380000002</v>
      </c>
      <c r="AQ28" s="12">
        <f>M28+C28+H28+R28+W28+AB28+AG28+AL28</f>
        <v>240885.78861000002</v>
      </c>
      <c r="AR28" s="12">
        <f>AP28-AQ28</f>
        <v>14150.105190000002</v>
      </c>
      <c r="AS28" s="12">
        <f>AR28/AQ28*100</f>
        <v>5.8741967600709604</v>
      </c>
    </row>
    <row r="29" spans="1:59" s="13" customFormat="1" ht="14.25" customHeight="1" x14ac:dyDescent="0.25">
      <c r="A29" s="11" t="s">
        <v>32</v>
      </c>
      <c r="B29" s="12">
        <v>8316.6589299999996</v>
      </c>
      <c r="C29" s="12">
        <v>9152.6863400000002</v>
      </c>
      <c r="D29" s="12">
        <f>B29-C29</f>
        <v>-836.0274100000006</v>
      </c>
      <c r="E29" s="12">
        <f>D29/C29*100</f>
        <v>-9.1342298746359152</v>
      </c>
      <c r="F29" s="12"/>
      <c r="G29" s="12">
        <v>4987.3441700000003</v>
      </c>
      <c r="H29" s="12">
        <v>6091.0608899999997</v>
      </c>
      <c r="I29" s="12">
        <f>G29-H29</f>
        <v>-1103.7167199999994</v>
      </c>
      <c r="J29" s="12">
        <f>I29/H29*100</f>
        <v>-18.120270670943817</v>
      </c>
      <c r="K29" s="12"/>
      <c r="L29" s="12">
        <v>12337.79118</v>
      </c>
      <c r="M29" s="12">
        <v>10524.603209999999</v>
      </c>
      <c r="N29" s="12">
        <f>L29-M29</f>
        <v>1813.1879700000009</v>
      </c>
      <c r="O29" s="12">
        <f>N29/M29*100</f>
        <v>17.228088639742655</v>
      </c>
      <c r="P29" s="12"/>
      <c r="Q29" s="12">
        <v>5425.4031699999996</v>
      </c>
      <c r="R29" s="12">
        <v>5366.5355399999999</v>
      </c>
      <c r="S29" s="12">
        <f>Q29-R29</f>
        <v>58.867629999999735</v>
      </c>
      <c r="T29" s="12">
        <f>S29/R29*100</f>
        <v>1.0969391623557521</v>
      </c>
      <c r="U29" s="12"/>
      <c r="V29" s="12">
        <v>2583.9871699999999</v>
      </c>
      <c r="W29" s="12">
        <v>3663.8049500000002</v>
      </c>
      <c r="X29" s="12">
        <f>V29-W29</f>
        <v>-1079.8177800000003</v>
      </c>
      <c r="Y29" s="12">
        <f>X29/W29*100</f>
        <v>-29.472578227724711</v>
      </c>
      <c r="Z29" s="12"/>
      <c r="AA29" s="12">
        <v>6.68</v>
      </c>
      <c r="AB29" s="12">
        <v>0.32602999999999999</v>
      </c>
      <c r="AC29" s="12">
        <f>AA29-AB29</f>
        <v>6.3539699999999995</v>
      </c>
      <c r="AD29" s="12"/>
      <c r="AE29" s="12"/>
      <c r="AF29" s="12">
        <v>30140.213790000002</v>
      </c>
      <c r="AG29" s="12">
        <v>27619.58425</v>
      </c>
      <c r="AH29" s="12">
        <f>AF29-AG29</f>
        <v>2520.6295400000017</v>
      </c>
      <c r="AI29" s="12">
        <f>AH29/AG29*100</f>
        <v>9.1262399795174396</v>
      </c>
      <c r="AJ29" s="12"/>
      <c r="AK29" s="12">
        <v>15151.730319999999</v>
      </c>
      <c r="AL29" s="12">
        <v>15822.806759999999</v>
      </c>
      <c r="AM29" s="12">
        <f>AK29-AL29</f>
        <v>-671.07644000000073</v>
      </c>
      <c r="AN29" s="12">
        <f>AM29/AL29*100</f>
        <v>-4.2411972172755066</v>
      </c>
      <c r="AO29" s="12"/>
      <c r="AP29" s="12">
        <f>L29+B29+G29+Q29+V29+AA29+AF29+AK29</f>
        <v>78949.808730000004</v>
      </c>
      <c r="AQ29" s="12">
        <f>M29+C29+H29+R29+W29+AB29+AG29+AL29</f>
        <v>78241.40797</v>
      </c>
      <c r="AR29" s="12">
        <f>AP29-AQ29</f>
        <v>708.40076000000408</v>
      </c>
      <c r="AS29" s="12">
        <f>AR29/AQ29*100</f>
        <v>0.90540390105406243</v>
      </c>
    </row>
    <row r="30" spans="1:59" s="13" customFormat="1" ht="14.25" customHeight="1" x14ac:dyDescent="0.25">
      <c r="A30" s="11" t="s">
        <v>33</v>
      </c>
      <c r="B30" s="12">
        <f>+B27-B28-B29</f>
        <v>-31008.54856999989</v>
      </c>
      <c r="C30" s="12">
        <f>+C27-C28-C29</f>
        <v>42309.12546000017</v>
      </c>
      <c r="D30" s="12">
        <f>B30-C30</f>
        <v>-73317.674030000053</v>
      </c>
      <c r="E30" s="12">
        <f>D30/C30*100</f>
        <v>-173.29045030561062</v>
      </c>
      <c r="F30" s="12"/>
      <c r="G30" s="12">
        <f>+G27-G28-G29</f>
        <v>-6262.2172000000028</v>
      </c>
      <c r="H30" s="12">
        <f>+H27-H28-H29</f>
        <v>-8116.7042600000286</v>
      </c>
      <c r="I30" s="12">
        <f>G30-H30</f>
        <v>1854.4870600000258</v>
      </c>
      <c r="J30" s="12">
        <f>I30/H30*100</f>
        <v>-22.847784033959854</v>
      </c>
      <c r="K30" s="12"/>
      <c r="L30" s="12">
        <f>+L27-L28-L29</f>
        <v>-53788.129769999963</v>
      </c>
      <c r="M30" s="12">
        <f>+M27-M28-M29</f>
        <v>-42974.26120000027</v>
      </c>
      <c r="N30" s="12">
        <f>L30-M30</f>
        <v>-10813.868569999693</v>
      </c>
      <c r="O30" s="12">
        <f>N30/M30*100</f>
        <v>25.163593900247495</v>
      </c>
      <c r="P30" s="12"/>
      <c r="Q30" s="12">
        <f>+Q27-Q28-Q29</f>
        <v>-38989.501420000241</v>
      </c>
      <c r="R30" s="12">
        <f>+R27-R28-R29</f>
        <v>-14544.426670000001</v>
      </c>
      <c r="S30" s="12">
        <f>Q30-R30</f>
        <v>-24445.07475000024</v>
      </c>
      <c r="T30" s="12">
        <f>S30/R30*100</f>
        <v>168.0717659391949</v>
      </c>
      <c r="U30" s="12"/>
      <c r="V30" s="12">
        <f>+V27-V28-V29</f>
        <v>13183.9819300001</v>
      </c>
      <c r="W30" s="12">
        <f>+W27-W28-W29</f>
        <v>-12150.07171000006</v>
      </c>
      <c r="X30" s="12">
        <f>V30-W30</f>
        <v>25334.053640000158</v>
      </c>
      <c r="Y30" s="12">
        <f>X30/W30*100</f>
        <v>-208.50949891224988</v>
      </c>
      <c r="Z30" s="12"/>
      <c r="AA30" s="12">
        <f>+AA27-AA28-AA29</f>
        <v>6029.7710099997712</v>
      </c>
      <c r="AB30" s="12">
        <f>+AB27-AB28-AB29</f>
        <v>-35074.026819999955</v>
      </c>
      <c r="AC30" s="12">
        <f>AA30-AB30</f>
        <v>41103.797829999727</v>
      </c>
      <c r="AD30" s="12">
        <f>AC30/AB30*100</f>
        <v>-117.19155613623889</v>
      </c>
      <c r="AE30" s="12"/>
      <c r="AF30" s="12">
        <f>+AF27-AF28-AF29</f>
        <v>-30833.153939999997</v>
      </c>
      <c r="AG30" s="12">
        <f>+AG27-AG28-AG29</f>
        <v>-78277.900250000137</v>
      </c>
      <c r="AH30" s="12">
        <f>AF30-AG30</f>
        <v>47444.746310000141</v>
      </c>
      <c r="AI30" s="12">
        <f>AH30/AG30*100</f>
        <v>-60.610652762112203</v>
      </c>
      <c r="AJ30" s="12"/>
      <c r="AK30" s="12">
        <f>+AK27-AK28-AK29</f>
        <v>-17454.375870000014</v>
      </c>
      <c r="AL30" s="12">
        <f>+AL27-AL28-AL29</f>
        <v>-36154.18446000015</v>
      </c>
      <c r="AM30" s="12">
        <f>AK30-AL30</f>
        <v>18699.808590000135</v>
      </c>
      <c r="AN30" s="12">
        <f>AM30/AL30*100</f>
        <v>-51.722390836084308</v>
      </c>
      <c r="AO30" s="12"/>
      <c r="AP30" s="12">
        <f>AP27-AP28-AP29</f>
        <v>-159122.17383000208</v>
      </c>
      <c r="AQ30" s="12">
        <f>AQ27-AQ28-AQ29</f>
        <v>-184982.44991000163</v>
      </c>
      <c r="AR30" s="12">
        <f>AP30-AQ30</f>
        <v>25860.276079999545</v>
      </c>
      <c r="AS30" s="12">
        <f>AR30/AQ30*100</f>
        <v>-13.979853814554399</v>
      </c>
    </row>
    <row r="31" spans="1:59" ht="14.25" customHeight="1" x14ac:dyDescent="0.25">
      <c r="A31" s="3" t="s">
        <v>28</v>
      </c>
      <c r="B31" s="15">
        <f>+ROUND(B30/B22*100,0)</f>
        <v>-2</v>
      </c>
      <c r="C31" s="15">
        <f>+ROUND(C30/C22*100,0)</f>
        <v>4</v>
      </c>
      <c r="D31" s="15"/>
      <c r="E31" s="12">
        <f>B31-C31</f>
        <v>-6</v>
      </c>
      <c r="F31" s="15"/>
      <c r="G31" s="15">
        <f>+ROUND(G30/G22*100,0)</f>
        <v>-4</v>
      </c>
      <c r="H31" s="15">
        <f>+ROUND(H30/H22*100,0)</f>
        <v>-6</v>
      </c>
      <c r="I31" s="15"/>
      <c r="J31" s="12">
        <f>G31-H31</f>
        <v>2</v>
      </c>
      <c r="K31" s="15"/>
      <c r="L31" s="15">
        <f>+ROUND(L30/L22*100,0)</f>
        <v>-3</v>
      </c>
      <c r="M31" s="15">
        <f>+ROUND(M30/M22*100,0)</f>
        <v>-3</v>
      </c>
      <c r="N31" s="15"/>
      <c r="O31" s="12">
        <f>L31-M31</f>
        <v>0</v>
      </c>
      <c r="P31" s="15"/>
      <c r="Q31" s="15">
        <f>+ROUND(Q30/Q22*100,0)</f>
        <v>-5</v>
      </c>
      <c r="R31" s="15">
        <f>+ROUND(R30/R22*100,0)</f>
        <v>-2</v>
      </c>
      <c r="S31" s="15"/>
      <c r="T31" s="12">
        <f>Q31-R31</f>
        <v>-3</v>
      </c>
      <c r="U31" s="15"/>
      <c r="V31" s="15">
        <f>+ROUND(V30/V22*100,0)</f>
        <v>3</v>
      </c>
      <c r="W31" s="15">
        <f>+ROUND(W30/W22*100,0)</f>
        <v>-3</v>
      </c>
      <c r="X31" s="15"/>
      <c r="Y31" s="12">
        <f>V31-W31</f>
        <v>6</v>
      </c>
      <c r="Z31" s="15"/>
      <c r="AA31" s="15">
        <f>+ROUND(AA30/AA22*100,0)</f>
        <v>1</v>
      </c>
      <c r="AB31" s="15">
        <f>+ROUND(AB30/AB22*100,0)</f>
        <v>-4</v>
      </c>
      <c r="AC31" s="15"/>
      <c r="AD31" s="12">
        <f>AA31-AB31</f>
        <v>5</v>
      </c>
      <c r="AE31" s="15"/>
      <c r="AF31" s="15">
        <f>+ROUND(AF30/AF22*100,0)</f>
        <v>-1</v>
      </c>
      <c r="AG31" s="15">
        <f>+ROUND(AG30/AG22*100,0)</f>
        <v>-4</v>
      </c>
      <c r="AH31" s="15"/>
      <c r="AI31" s="12">
        <f>AF31-AG31</f>
        <v>3</v>
      </c>
      <c r="AJ31" s="15"/>
      <c r="AK31" s="15">
        <f>+ROUND(AK30/AK22*100,0)</f>
        <v>-2</v>
      </c>
      <c r="AL31" s="15">
        <f>+ROUND(AL30/AL22*100,0)</f>
        <v>-4</v>
      </c>
      <c r="AM31" s="15"/>
      <c r="AN31" s="12">
        <f>AK31-AL31</f>
        <v>2</v>
      </c>
      <c r="AO31" s="15"/>
      <c r="AP31" s="15">
        <f>ROUND((AP30/AP22*100),0)</f>
        <v>-2</v>
      </c>
      <c r="AQ31" s="15">
        <f>ROUND((AQ30/AQ22*100),0)</f>
        <v>-2</v>
      </c>
      <c r="AR31" s="15"/>
      <c r="AS31" s="12">
        <f>AP31-AQ31</f>
        <v>0</v>
      </c>
    </row>
    <row r="32" spans="1:59" s="13" customFormat="1" ht="14.25" customHeight="1" x14ac:dyDescent="0.25">
      <c r="A32" s="11" t="s">
        <v>34</v>
      </c>
      <c r="B32" s="12">
        <v>0</v>
      </c>
      <c r="C32" s="12">
        <v>0</v>
      </c>
      <c r="D32" s="12">
        <f>B32-C32</f>
        <v>0</v>
      </c>
      <c r="E32" s="12">
        <f>IFERROR(D32/C32*100,0)</f>
        <v>0</v>
      </c>
      <c r="F32" s="12"/>
      <c r="G32" s="12">
        <v>0</v>
      </c>
      <c r="H32" s="12">
        <v>0</v>
      </c>
      <c r="I32" s="12">
        <f>G32-H32</f>
        <v>0</v>
      </c>
      <c r="J32" s="12">
        <f>IFERROR(I32/H32*100,0)</f>
        <v>0</v>
      </c>
      <c r="K32" s="12"/>
      <c r="L32" s="12">
        <v>0</v>
      </c>
      <c r="M32" s="12">
        <v>0</v>
      </c>
      <c r="N32" s="12">
        <f>L32-M32</f>
        <v>0</v>
      </c>
      <c r="O32" s="12">
        <f>IFERROR(N32/M32*100,0)</f>
        <v>0</v>
      </c>
      <c r="P32" s="12"/>
      <c r="Q32" s="12">
        <v>0</v>
      </c>
      <c r="R32" s="12">
        <v>0</v>
      </c>
      <c r="S32" s="12">
        <f>Q32-R32</f>
        <v>0</v>
      </c>
      <c r="T32" s="12">
        <f>IFERROR(S32/R32*100,0)</f>
        <v>0</v>
      </c>
      <c r="U32" s="12"/>
      <c r="V32" s="12">
        <v>0</v>
      </c>
      <c r="W32" s="12">
        <v>0</v>
      </c>
      <c r="X32" s="12">
        <f>V32-W32</f>
        <v>0</v>
      </c>
      <c r="Y32" s="12">
        <f>V32-W32</f>
        <v>0</v>
      </c>
      <c r="Z32" s="12"/>
      <c r="AA32" s="12">
        <v>146.60807</v>
      </c>
      <c r="AB32" s="12">
        <v>83.884199999999993</v>
      </c>
      <c r="AC32" s="12">
        <f>AA32-AB32</f>
        <v>62.723870000000005</v>
      </c>
      <c r="AD32" s="12">
        <f>AC32/AB32*100</f>
        <v>74.774355599743473</v>
      </c>
      <c r="AE32" s="12"/>
      <c r="AF32" s="12">
        <v>0</v>
      </c>
      <c r="AG32" s="12">
        <v>0</v>
      </c>
      <c r="AH32" s="12">
        <f>AF32-AG32</f>
        <v>0</v>
      </c>
      <c r="AI32" s="12">
        <f>AF32-AG32</f>
        <v>0</v>
      </c>
      <c r="AJ32" s="12"/>
      <c r="AK32" s="12">
        <v>0</v>
      </c>
      <c r="AL32" s="12">
        <v>0</v>
      </c>
      <c r="AM32" s="12">
        <f>AK32-AL32</f>
        <v>0</v>
      </c>
      <c r="AN32" s="12">
        <f>AK32-AL32</f>
        <v>0</v>
      </c>
      <c r="AO32" s="12"/>
      <c r="AP32" s="12">
        <f>L32+B32+G32+Q32+V32+AA32+AF32+AK32</f>
        <v>146.60807</v>
      </c>
      <c r="AQ32" s="12">
        <f>M32+C32+H32+R32+W32+AB32+AG32+AL32</f>
        <v>83.884199999999993</v>
      </c>
      <c r="AR32" s="12">
        <f>AP32-AQ32</f>
        <v>62.723870000000005</v>
      </c>
      <c r="AS32" s="12">
        <f>AR32/AQ32*100</f>
        <v>74.774355599743473</v>
      </c>
    </row>
    <row r="33" spans="1:59" s="13" customFormat="1" ht="14.25" customHeight="1" x14ac:dyDescent="0.25">
      <c r="A33" s="11" t="s">
        <v>35</v>
      </c>
      <c r="B33" s="12">
        <f>+B30-B32</f>
        <v>-31008.54856999989</v>
      </c>
      <c r="C33" s="12">
        <f>+C30-C32</f>
        <v>42309.12546000017</v>
      </c>
      <c r="D33" s="12">
        <f>B33-C33</f>
        <v>-73317.674030000053</v>
      </c>
      <c r="E33" s="12">
        <f>D33/C33*100</f>
        <v>-173.29045030561062</v>
      </c>
      <c r="F33" s="12"/>
      <c r="G33" s="12">
        <f>+G30-G32</f>
        <v>-6262.2172000000028</v>
      </c>
      <c r="H33" s="12">
        <f>+H30-H32</f>
        <v>-8116.7042600000286</v>
      </c>
      <c r="I33" s="12">
        <f>G33-H33</f>
        <v>1854.4870600000258</v>
      </c>
      <c r="J33" s="12">
        <f>I33/H33*100</f>
        <v>-22.847784033959854</v>
      </c>
      <c r="K33" s="12"/>
      <c r="L33" s="12">
        <f>+L30-L32</f>
        <v>-53788.129769999963</v>
      </c>
      <c r="M33" s="12">
        <f>+M30-M32</f>
        <v>-42974.26120000027</v>
      </c>
      <c r="N33" s="12">
        <f>L33-M33</f>
        <v>-10813.868569999693</v>
      </c>
      <c r="O33" s="12">
        <f>N33/M33*100</f>
        <v>25.163593900247495</v>
      </c>
      <c r="P33" s="12"/>
      <c r="Q33" s="12">
        <f>+Q30-Q32</f>
        <v>-38989.501420000241</v>
      </c>
      <c r="R33" s="12">
        <f>+R30-R32</f>
        <v>-14544.426670000001</v>
      </c>
      <c r="S33" s="12">
        <f>Q33-R33</f>
        <v>-24445.07475000024</v>
      </c>
      <c r="T33" s="12">
        <f>S33/R33*100</f>
        <v>168.0717659391949</v>
      </c>
      <c r="U33" s="12"/>
      <c r="V33" s="12">
        <f>+V30-V32</f>
        <v>13183.9819300001</v>
      </c>
      <c r="W33" s="12">
        <f>+W30-W32</f>
        <v>-12150.07171000006</v>
      </c>
      <c r="X33" s="12">
        <f>V33-W33</f>
        <v>25334.053640000158</v>
      </c>
      <c r="Y33" s="12">
        <f>X33/W33*100</f>
        <v>-208.50949891224988</v>
      </c>
      <c r="Z33" s="12"/>
      <c r="AA33" s="12">
        <f>+AA30-AA32</f>
        <v>5883.162939999771</v>
      </c>
      <c r="AB33" s="12">
        <f>+AB30-AB32</f>
        <v>-35157.911019999956</v>
      </c>
      <c r="AC33" s="12">
        <f>AA33-AB33</f>
        <v>41041.073959999725</v>
      </c>
      <c r="AD33" s="12">
        <f>AC33/AB33*100</f>
        <v>-116.73353953439687</v>
      </c>
      <c r="AE33" s="12"/>
      <c r="AF33" s="12">
        <f>+AF30-AF32</f>
        <v>-30833.153939999997</v>
      </c>
      <c r="AG33" s="12">
        <f>+AG30-AG32</f>
        <v>-78277.900250000137</v>
      </c>
      <c r="AH33" s="12">
        <f>AF33-AG33</f>
        <v>47444.746310000141</v>
      </c>
      <c r="AI33" s="12">
        <f>AH33/AG33*100</f>
        <v>-60.610652762112203</v>
      </c>
      <c r="AJ33" s="12"/>
      <c r="AK33" s="12">
        <f>+AK30-AK32</f>
        <v>-17454.375870000014</v>
      </c>
      <c r="AL33" s="12">
        <f>+AL30-AL32</f>
        <v>-36154.18446000015</v>
      </c>
      <c r="AM33" s="12">
        <f>AK33-AL33</f>
        <v>18699.808590000135</v>
      </c>
      <c r="AN33" s="12">
        <f>AM33/AL33*100</f>
        <v>-51.722390836084308</v>
      </c>
      <c r="AO33" s="12"/>
      <c r="AP33" s="12">
        <f>AP27-AP28-AP29-AP32</f>
        <v>-159268.78190000207</v>
      </c>
      <c r="AQ33" s="12">
        <f>AQ27-AQ28-AQ29-AQ32</f>
        <v>-185066.33411000163</v>
      </c>
      <c r="AR33" s="12">
        <f>AP33-AQ33</f>
        <v>25797.552209999558</v>
      </c>
      <c r="AS33" s="12">
        <f>AR33/AQ33*100</f>
        <v>-13.939624585996146</v>
      </c>
    </row>
    <row r="34" spans="1:59" ht="14.25" customHeight="1" x14ac:dyDescent="0.25">
      <c r="A34" s="3" t="s">
        <v>28</v>
      </c>
      <c r="B34" s="15">
        <f>+ROUND(B33/B22*100,0)</f>
        <v>-2</v>
      </c>
      <c r="C34" s="15">
        <f>+ROUND(C33/C22*100,0)</f>
        <v>4</v>
      </c>
      <c r="D34" s="15"/>
      <c r="E34" s="12">
        <f>B34-C34</f>
        <v>-6</v>
      </c>
      <c r="F34" s="15"/>
      <c r="G34" s="15">
        <f>+ROUND(G33/G22*100,0)</f>
        <v>-4</v>
      </c>
      <c r="H34" s="15">
        <f>+ROUND(H33/H22*100,0)</f>
        <v>-6</v>
      </c>
      <c r="I34" s="15"/>
      <c r="J34" s="12">
        <f>G34-H34</f>
        <v>2</v>
      </c>
      <c r="K34" s="15"/>
      <c r="L34" s="15">
        <f>+ROUND(L33/L22*100,0)</f>
        <v>-3</v>
      </c>
      <c r="M34" s="15">
        <f>+ROUND(M33/M22*100,0)</f>
        <v>-3</v>
      </c>
      <c r="N34" s="15"/>
      <c r="O34" s="12">
        <f>L34-M34</f>
        <v>0</v>
      </c>
      <c r="P34" s="15"/>
      <c r="Q34" s="15">
        <f>+ROUND(Q33/Q22*100,0)</f>
        <v>-5</v>
      </c>
      <c r="R34" s="15">
        <f>+ROUND(R33/R22*100,0)</f>
        <v>-2</v>
      </c>
      <c r="S34" s="15"/>
      <c r="T34" s="12">
        <f>Q34-R34</f>
        <v>-3</v>
      </c>
      <c r="U34" s="15"/>
      <c r="V34" s="15">
        <f>+ROUND(V33/V22*100,0)</f>
        <v>3</v>
      </c>
      <c r="W34" s="15">
        <f>+ROUND(W33/W22*100,0)</f>
        <v>-3</v>
      </c>
      <c r="X34" s="15"/>
      <c r="Y34" s="12">
        <f>V34-W34</f>
        <v>6</v>
      </c>
      <c r="Z34" s="15"/>
      <c r="AA34" s="15">
        <f>+ROUND(AA33/AA22*100,0)</f>
        <v>1</v>
      </c>
      <c r="AB34" s="15">
        <f>+ROUND(AB33/AB22*100,0)</f>
        <v>-4</v>
      </c>
      <c r="AC34" s="15"/>
      <c r="AD34" s="12">
        <f>AA34-AB34</f>
        <v>5</v>
      </c>
      <c r="AE34" s="15"/>
      <c r="AF34" s="15">
        <f>+ROUND(AF33/AF22*100,0)</f>
        <v>-1</v>
      </c>
      <c r="AG34" s="15">
        <f>+ROUND(AG33/AG22*100,0)</f>
        <v>-4</v>
      </c>
      <c r="AH34" s="15"/>
      <c r="AI34" s="12">
        <f>AF34-AG34</f>
        <v>3</v>
      </c>
      <c r="AJ34" s="15"/>
      <c r="AK34" s="15">
        <f>+ROUND(AK33/AK22*100,0)</f>
        <v>-2</v>
      </c>
      <c r="AL34" s="15">
        <f>+ROUND(AL33/AL22*100,0)</f>
        <v>-4</v>
      </c>
      <c r="AM34" s="15"/>
      <c r="AN34" s="12">
        <f>AK34-AL34</f>
        <v>2</v>
      </c>
      <c r="AO34" s="15"/>
      <c r="AP34" s="15">
        <f>ROUND((AP33/AP22*100),0)</f>
        <v>-2</v>
      </c>
      <c r="AQ34" s="15">
        <f>ROUND((AQ33/AQ22*100),0)</f>
        <v>-2</v>
      </c>
      <c r="AR34" s="15"/>
      <c r="AS34" s="12">
        <f>AP34-AQ34</f>
        <v>0</v>
      </c>
      <c r="AU34" s="16"/>
      <c r="AW34" s="16"/>
      <c r="AY34" s="16"/>
      <c r="AZ34" s="16"/>
      <c r="BB34" s="16"/>
      <c r="BD34" s="16"/>
      <c r="BE34" s="16"/>
      <c r="BG34" s="16"/>
    </row>
    <row r="35" spans="1:59" ht="13.5" customHeight="1" x14ac:dyDescent="0.25">
      <c r="B35" s="15"/>
      <c r="C35" s="15"/>
      <c r="D35" s="15"/>
      <c r="E35" s="12"/>
      <c r="F35" s="15"/>
      <c r="G35" s="15"/>
      <c r="H35" s="15"/>
      <c r="I35" s="15"/>
      <c r="J35" s="12"/>
      <c r="K35" s="15"/>
      <c r="L35" s="15"/>
      <c r="M35" s="15"/>
      <c r="N35" s="15"/>
      <c r="O35" s="12"/>
      <c r="P35" s="15"/>
      <c r="Q35" s="15"/>
      <c r="R35" s="15"/>
      <c r="S35" s="15"/>
      <c r="T35" s="12"/>
      <c r="U35" s="15"/>
      <c r="V35" s="15"/>
      <c r="W35" s="15"/>
      <c r="X35" s="15"/>
      <c r="Y35" s="12"/>
      <c r="Z35" s="15"/>
      <c r="AA35" s="15"/>
      <c r="AB35" s="15"/>
      <c r="AC35" s="15"/>
      <c r="AD35" s="12"/>
      <c r="AE35" s="15"/>
      <c r="AF35" s="15"/>
      <c r="AG35" s="15"/>
      <c r="AH35" s="15"/>
      <c r="AI35" s="12"/>
      <c r="AJ35" s="15"/>
      <c r="AK35" s="15"/>
      <c r="AL35" s="15"/>
      <c r="AM35" s="15"/>
      <c r="AN35" s="12"/>
      <c r="AO35" s="15"/>
      <c r="AP35" s="15"/>
      <c r="AQ35" s="15"/>
      <c r="AR35" s="15"/>
      <c r="AS35" s="12"/>
    </row>
    <row r="36" spans="1:59" ht="15.6" x14ac:dyDescent="0.3">
      <c r="A36" s="1" t="s">
        <v>36</v>
      </c>
      <c r="B36" s="15"/>
      <c r="C36" s="15"/>
      <c r="D36" s="15"/>
      <c r="E36" s="12"/>
      <c r="F36" s="15"/>
      <c r="G36" s="15"/>
      <c r="H36" s="15"/>
      <c r="I36" s="15"/>
      <c r="J36" s="12"/>
      <c r="K36" s="15"/>
      <c r="L36" s="15"/>
      <c r="M36" s="15"/>
      <c r="N36" s="15"/>
      <c r="O36" s="12"/>
      <c r="P36" s="15"/>
      <c r="Q36" s="15"/>
      <c r="R36" s="15"/>
      <c r="S36" s="15"/>
      <c r="T36" s="12"/>
      <c r="U36" s="15"/>
      <c r="V36" s="15"/>
      <c r="W36" s="15"/>
      <c r="X36" s="15"/>
      <c r="Y36" s="12"/>
      <c r="Z36" s="15"/>
      <c r="AA36" s="15"/>
      <c r="AB36" s="15"/>
      <c r="AC36" s="15"/>
      <c r="AD36" s="12"/>
      <c r="AE36" s="15"/>
      <c r="AF36" s="15"/>
      <c r="AG36" s="15"/>
      <c r="AH36" s="15"/>
      <c r="AI36" s="12"/>
      <c r="AJ36" s="15"/>
      <c r="AK36" s="15"/>
      <c r="AL36" s="15"/>
      <c r="AM36" s="15"/>
      <c r="AN36" s="12"/>
      <c r="AO36" s="15"/>
      <c r="AP36" s="15"/>
      <c r="AQ36" s="15"/>
      <c r="AR36" s="15"/>
      <c r="AS36" s="12"/>
    </row>
    <row r="37" spans="1:59" ht="9.9" customHeight="1" x14ac:dyDescent="0.25">
      <c r="B37" s="15"/>
      <c r="C37" s="15"/>
      <c r="D37" s="15"/>
      <c r="E37" s="12"/>
      <c r="F37" s="15"/>
      <c r="G37" s="15"/>
      <c r="H37" s="15"/>
      <c r="I37" s="15"/>
      <c r="J37" s="12"/>
      <c r="K37" s="15"/>
      <c r="L37" s="15"/>
      <c r="M37" s="15"/>
      <c r="N37" s="15"/>
      <c r="O37" s="12"/>
      <c r="P37" s="15"/>
      <c r="Q37" s="15"/>
      <c r="R37" s="15"/>
      <c r="S37" s="15"/>
      <c r="T37" s="12"/>
      <c r="U37" s="15"/>
      <c r="V37" s="17"/>
      <c r="W37" s="17"/>
      <c r="X37" s="15"/>
      <c r="Y37" s="12"/>
      <c r="Z37" s="15"/>
      <c r="AA37" s="15"/>
      <c r="AB37" s="15"/>
      <c r="AC37" s="15"/>
      <c r="AD37" s="12"/>
      <c r="AE37" s="15"/>
      <c r="AF37" s="15"/>
      <c r="AG37" s="15"/>
      <c r="AH37" s="15"/>
      <c r="AI37" s="12"/>
      <c r="AJ37" s="15"/>
      <c r="AK37" s="15"/>
      <c r="AL37" s="15"/>
      <c r="AM37" s="15"/>
      <c r="AN37" s="12"/>
      <c r="AO37" s="15"/>
      <c r="AP37" s="15"/>
      <c r="AQ37" s="15"/>
      <c r="AR37" s="15"/>
      <c r="AS37" s="12"/>
    </row>
    <row r="38" spans="1:59" s="13" customFormat="1" ht="15" customHeight="1" x14ac:dyDescent="0.25">
      <c r="A38" s="11" t="s">
        <v>37</v>
      </c>
      <c r="B38" s="12">
        <v>245514.99</v>
      </c>
      <c r="C38" s="12">
        <v>183014.59065999999</v>
      </c>
      <c r="D38" s="12">
        <f>B38-C38</f>
        <v>62500.399340000004</v>
      </c>
      <c r="E38" s="12">
        <f>D38/C38*100</f>
        <v>34.150500850564264</v>
      </c>
      <c r="F38" s="12"/>
      <c r="G38" s="12">
        <v>15325.27</v>
      </c>
      <c r="H38" s="12">
        <v>21428.163579999997</v>
      </c>
      <c r="I38" s="12">
        <f>G38-H38</f>
        <v>-6102.8935799999963</v>
      </c>
      <c r="J38" s="12">
        <f>I38/H38*100</f>
        <v>-28.480712111494892</v>
      </c>
      <c r="K38" s="12"/>
      <c r="L38" s="12">
        <v>46706.76</v>
      </c>
      <c r="M38" s="12">
        <v>43320.730520000005</v>
      </c>
      <c r="N38" s="12">
        <f>L38-M38</f>
        <v>3386.0294799999974</v>
      </c>
      <c r="O38" s="12">
        <f>N38/M38*100</f>
        <v>7.8161873988638293</v>
      </c>
      <c r="P38" s="12"/>
      <c r="Q38" s="12">
        <v>96686.56</v>
      </c>
      <c r="R38" s="12">
        <v>57314.679349999999</v>
      </c>
      <c r="S38" s="12">
        <f>Q38-R38</f>
        <v>39371.880649999999</v>
      </c>
      <c r="T38" s="12">
        <f>S38/R38*100</f>
        <v>68.694235223004867</v>
      </c>
      <c r="U38" s="12"/>
      <c r="V38" s="12">
        <v>48696.71</v>
      </c>
      <c r="W38" s="12">
        <v>34010.851219999997</v>
      </c>
      <c r="X38" s="12">
        <f>V38-W38</f>
        <v>14685.858780000002</v>
      </c>
      <c r="Y38" s="12">
        <f>X38/W38*100</f>
        <v>43.179921269844662</v>
      </c>
      <c r="Z38" s="12"/>
      <c r="AA38" s="12">
        <v>183506.65</v>
      </c>
      <c r="AB38" s="12">
        <v>110694.74339</v>
      </c>
      <c r="AC38" s="12">
        <f>AA38-AB38</f>
        <v>72811.906609999991</v>
      </c>
      <c r="AD38" s="12">
        <f>AC38/AB38*100</f>
        <v>65.777203487855701</v>
      </c>
      <c r="AE38" s="12"/>
      <c r="AF38" s="12">
        <v>350941.73</v>
      </c>
      <c r="AG38" s="12">
        <v>269676.02642000001</v>
      </c>
      <c r="AH38" s="12">
        <f>AF38-AG38</f>
        <v>81265.703579999972</v>
      </c>
      <c r="AI38" s="12">
        <f>AH38/AG38*100</f>
        <v>30.134567265328506</v>
      </c>
      <c r="AJ38" s="12"/>
      <c r="AK38" s="12">
        <v>131099.32</v>
      </c>
      <c r="AL38" s="12">
        <v>96111.071549999993</v>
      </c>
      <c r="AM38" s="12">
        <f>AK38-AL38</f>
        <v>34988.248450000014</v>
      </c>
      <c r="AN38" s="12">
        <f>AM38/AL38*100</f>
        <v>36.403972909404125</v>
      </c>
      <c r="AO38" s="12"/>
      <c r="AP38" s="12">
        <f t="shared" ref="AP38:AQ40" si="19">L38+B38+G38+Q38+V38+AA38+AF38+AK38</f>
        <v>1118477.99</v>
      </c>
      <c r="AQ38" s="12">
        <f t="shared" si="19"/>
        <v>815570.85669000004</v>
      </c>
      <c r="AR38" s="12">
        <f>AP38-AQ38</f>
        <v>302907.13330999995</v>
      </c>
      <c r="AS38" s="12">
        <f>AR38/AQ38*100</f>
        <v>37.140504816387214</v>
      </c>
    </row>
    <row r="39" spans="1:59" s="13" customFormat="1" ht="15" customHeight="1" x14ac:dyDescent="0.25">
      <c r="A39" s="11" t="s">
        <v>38</v>
      </c>
      <c r="B39" s="12">
        <v>0</v>
      </c>
      <c r="C39" s="12">
        <v>0</v>
      </c>
      <c r="D39" s="12">
        <f>B39-C39</f>
        <v>0</v>
      </c>
      <c r="E39" s="12">
        <f>IFERROR(D39/C39*100,0)</f>
        <v>0</v>
      </c>
      <c r="F39" s="12"/>
      <c r="G39" s="12">
        <v>0</v>
      </c>
      <c r="H39" s="12">
        <v>0</v>
      </c>
      <c r="I39" s="12">
        <f>G39-H39</f>
        <v>0</v>
      </c>
      <c r="J39" s="12">
        <f>IFERROR(I39/H39*100,0)</f>
        <v>0</v>
      </c>
      <c r="K39" s="12"/>
      <c r="L39" s="12">
        <v>0</v>
      </c>
      <c r="M39" s="12">
        <v>0</v>
      </c>
      <c r="N39" s="12">
        <f>L39-M39</f>
        <v>0</v>
      </c>
      <c r="O39" s="12">
        <f>IFERROR(N39/M39*100,0)</f>
        <v>0</v>
      </c>
      <c r="P39" s="12"/>
      <c r="Q39" s="12">
        <v>3262.72</v>
      </c>
      <c r="R39" s="12">
        <v>4842.48794</v>
      </c>
      <c r="S39" s="12">
        <f>Q39-R39</f>
        <v>-1579.7679400000002</v>
      </c>
      <c r="T39" s="12">
        <f>S39/R39*100</f>
        <v>-32.623064002922433</v>
      </c>
      <c r="U39" s="12"/>
      <c r="V39" s="12">
        <v>0</v>
      </c>
      <c r="W39" s="12">
        <v>0</v>
      </c>
      <c r="X39" s="12">
        <f>V39-W39</f>
        <v>0</v>
      </c>
      <c r="Y39" s="12">
        <f>IFERROR(X39/W39*100,0)</f>
        <v>0</v>
      </c>
      <c r="Z39" s="12"/>
      <c r="AA39" s="12">
        <v>0</v>
      </c>
      <c r="AB39" s="12">
        <v>0</v>
      </c>
      <c r="AC39" s="12">
        <f>AA39-AB39</f>
        <v>0</v>
      </c>
      <c r="AD39" s="12">
        <f>IFERROR(AC39/AB39*100,0)</f>
        <v>0</v>
      </c>
      <c r="AE39" s="12"/>
      <c r="AF39" s="12">
        <v>0</v>
      </c>
      <c r="AG39" s="12">
        <v>0</v>
      </c>
      <c r="AH39" s="12">
        <f>AF39-AG39</f>
        <v>0</v>
      </c>
      <c r="AI39" s="12">
        <f>IFERROR(AH39/AG39*100,0)</f>
        <v>0</v>
      </c>
      <c r="AJ39" s="12"/>
      <c r="AK39" s="12">
        <v>0</v>
      </c>
      <c r="AL39" s="12">
        <v>0</v>
      </c>
      <c r="AM39" s="12">
        <f>AK39-AL39</f>
        <v>0</v>
      </c>
      <c r="AN39" s="12">
        <f>IFERROR(AM39/AL39*100,0)</f>
        <v>0</v>
      </c>
      <c r="AO39" s="12"/>
      <c r="AP39" s="12">
        <f t="shared" si="19"/>
        <v>3262.72</v>
      </c>
      <c r="AQ39" s="12">
        <f t="shared" si="19"/>
        <v>4842.48794</v>
      </c>
      <c r="AR39" s="12">
        <f>AP39-AQ39</f>
        <v>-1579.7679400000002</v>
      </c>
      <c r="AS39" s="12">
        <f>AR39/AQ39*100</f>
        <v>-32.623064002922433</v>
      </c>
    </row>
    <row r="40" spans="1:59" s="13" customFormat="1" ht="15" customHeight="1" x14ac:dyDescent="0.25">
      <c r="A40" s="11" t="s">
        <v>39</v>
      </c>
      <c r="B40" s="12">
        <v>114747.49</v>
      </c>
      <c r="C40" s="12">
        <v>56564.386290000002</v>
      </c>
      <c r="D40" s="12">
        <f>B40-C40</f>
        <v>58183.103710000003</v>
      </c>
      <c r="E40" s="12">
        <f>D40/C40*100</f>
        <v>102.86172541800596</v>
      </c>
      <c r="F40" s="12"/>
      <c r="G40" s="12">
        <v>14398.08</v>
      </c>
      <c r="H40" s="12">
        <v>11655.541630000002</v>
      </c>
      <c r="I40" s="12">
        <f>G40-H40</f>
        <v>2742.5383699999984</v>
      </c>
      <c r="J40" s="12">
        <f>I40/H40*100</f>
        <v>23.529909266001205</v>
      </c>
      <c r="K40" s="12"/>
      <c r="L40" s="12">
        <v>71.44</v>
      </c>
      <c r="M40" s="12">
        <v>5341.4108799999995</v>
      </c>
      <c r="N40" s="12">
        <f>L40-M40</f>
        <v>-5269.9708799999999</v>
      </c>
      <c r="O40" s="12">
        <f>N40/M40*100</f>
        <v>-98.662525658389356</v>
      </c>
      <c r="P40" s="12"/>
      <c r="Q40" s="12">
        <v>2410.9699999999998</v>
      </c>
      <c r="R40" s="12">
        <v>2137.7853599999999</v>
      </c>
      <c r="S40" s="12">
        <f>Q40-R40</f>
        <v>273.18463999999994</v>
      </c>
      <c r="T40" s="12">
        <f>S40/R40*100</f>
        <v>12.778861952726627</v>
      </c>
      <c r="U40" s="12"/>
      <c r="V40" s="12">
        <v>4119.8599999999997</v>
      </c>
      <c r="W40" s="12">
        <v>1041.50901</v>
      </c>
      <c r="X40" s="12">
        <f>V40-W40</f>
        <v>3078.3509899999999</v>
      </c>
      <c r="Y40" s="12">
        <f>X40/W40*100</f>
        <v>295.56642913727649</v>
      </c>
      <c r="Z40" s="12"/>
      <c r="AA40" s="12">
        <v>9790.83</v>
      </c>
      <c r="AB40" s="12">
        <v>85524.132900000011</v>
      </c>
      <c r="AC40" s="12">
        <f>AA40-AB40</f>
        <v>-75733.30290000001</v>
      </c>
      <c r="AD40" s="12">
        <f>AC40/AB40*100</f>
        <v>-88.551968119398495</v>
      </c>
      <c r="AE40" s="12"/>
      <c r="AF40" s="12">
        <v>33417.15</v>
      </c>
      <c r="AG40" s="12">
        <v>7018.2263499999999</v>
      </c>
      <c r="AH40" s="12">
        <f>AF40-AG40</f>
        <v>26398.923650000001</v>
      </c>
      <c r="AI40" s="12">
        <f>AH40/AG40*100</f>
        <v>376.14807977801973</v>
      </c>
      <c r="AJ40" s="12"/>
      <c r="AK40" s="12">
        <v>54156.7</v>
      </c>
      <c r="AL40" s="12">
        <v>34126.530479999994</v>
      </c>
      <c r="AM40" s="12">
        <f>AK40-AL40</f>
        <v>20030.169520000003</v>
      </c>
      <c r="AN40" s="12">
        <f>AM40/AL40*100</f>
        <v>58.693835084521041</v>
      </c>
      <c r="AO40" s="12"/>
      <c r="AP40" s="12">
        <f t="shared" si="19"/>
        <v>233112.51999999996</v>
      </c>
      <c r="AQ40" s="12">
        <f t="shared" si="19"/>
        <v>203409.52290000001</v>
      </c>
      <c r="AR40" s="12">
        <f>AP40-AQ40</f>
        <v>29702.99709999995</v>
      </c>
      <c r="AS40" s="12">
        <f>AR40/AQ40*100</f>
        <v>14.602559740825166</v>
      </c>
    </row>
    <row r="41" spans="1:59" s="13" customFormat="1" ht="15" customHeight="1" x14ac:dyDescent="0.25">
      <c r="A41" s="11" t="s">
        <v>40</v>
      </c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</row>
    <row r="42" spans="1:59" s="13" customFormat="1" ht="15" hidden="1" customHeight="1" x14ac:dyDescent="0.25">
      <c r="A42" s="11" t="s">
        <v>41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</row>
    <row r="43" spans="1:59" s="13" customFormat="1" ht="15" hidden="1" customHeight="1" x14ac:dyDescent="0.25">
      <c r="A43" s="11" t="s">
        <v>42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</row>
    <row r="44" spans="1:59" s="13" customFormat="1" ht="15" hidden="1" customHeight="1" x14ac:dyDescent="0.25">
      <c r="A44" s="11" t="s">
        <v>43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</row>
    <row r="45" spans="1:59" s="13" customFormat="1" ht="15" hidden="1" customHeight="1" x14ac:dyDescent="0.25">
      <c r="A45" s="11" t="s">
        <v>44</v>
      </c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12"/>
      <c r="AN45" s="12"/>
      <c r="AO45" s="12"/>
      <c r="AP45" s="12"/>
      <c r="AQ45" s="12"/>
      <c r="AR45" s="12"/>
      <c r="AS45" s="12"/>
    </row>
    <row r="46" spans="1:59" s="13" customFormat="1" ht="15" hidden="1" customHeight="1" x14ac:dyDescent="0.25">
      <c r="A46" s="11" t="s">
        <v>45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</row>
    <row r="47" spans="1:59" s="13" customFormat="1" ht="15" customHeight="1" x14ac:dyDescent="0.25">
      <c r="A47" s="11" t="s">
        <v>46</v>
      </c>
      <c r="B47" s="12">
        <v>248612.77</v>
      </c>
      <c r="C47" s="12">
        <v>232860.08809</v>
      </c>
      <c r="D47" s="12">
        <f>B47-C47</f>
        <v>15752.681909999985</v>
      </c>
      <c r="E47" s="12">
        <f>D47/C47*100</f>
        <v>6.7648698577798356</v>
      </c>
      <c r="F47" s="12"/>
      <c r="G47" s="12">
        <v>39805.96</v>
      </c>
      <c r="H47" s="12">
        <v>38781.33049</v>
      </c>
      <c r="I47" s="12">
        <f>G47-H47</f>
        <v>1024.6295099999988</v>
      </c>
      <c r="J47" s="12">
        <f>I47/H47*100</f>
        <v>2.6420689982882504</v>
      </c>
      <c r="K47" s="12"/>
      <c r="L47" s="12">
        <v>588867.05000000005</v>
      </c>
      <c r="M47" s="12">
        <v>504246.84554000001</v>
      </c>
      <c r="N47" s="12">
        <f>L47-M47</f>
        <v>84620.204460000037</v>
      </c>
      <c r="O47" s="12">
        <f>N47/M47*100</f>
        <v>16.781503981324843</v>
      </c>
      <c r="P47" s="12"/>
      <c r="Q47" s="12">
        <v>155613.38</v>
      </c>
      <c r="R47" s="12">
        <v>153356.56478000002</v>
      </c>
      <c r="S47" s="12">
        <f>Q47-R47</f>
        <v>2256.8152199999895</v>
      </c>
      <c r="T47" s="12">
        <f>S47/R47*100</f>
        <v>1.4716130497820801</v>
      </c>
      <c r="U47" s="12"/>
      <c r="V47" s="12">
        <v>143543.37</v>
      </c>
      <c r="W47" s="12">
        <v>116670.8303</v>
      </c>
      <c r="X47" s="12">
        <f>V47-W47</f>
        <v>26872.539699999994</v>
      </c>
      <c r="Y47" s="12">
        <f>X47/W47*100</f>
        <v>23.03278345658606</v>
      </c>
      <c r="Z47" s="12"/>
      <c r="AA47" s="12">
        <v>323920.62</v>
      </c>
      <c r="AB47" s="12">
        <v>278759.85811999999</v>
      </c>
      <c r="AC47" s="12">
        <f>AA47-AB47</f>
        <v>45160.761880000005</v>
      </c>
      <c r="AD47" s="12">
        <f>AC47/AB47*100</f>
        <v>16.200597239707047</v>
      </c>
      <c r="AE47" s="12"/>
      <c r="AF47" s="12">
        <v>479611.22</v>
      </c>
      <c r="AG47" s="12">
        <v>381058.88169999997</v>
      </c>
      <c r="AH47" s="12">
        <f>AF47-AG47</f>
        <v>98552.338300000003</v>
      </c>
      <c r="AI47" s="12">
        <f>AH47/AG47*100</f>
        <v>25.862758495572418</v>
      </c>
      <c r="AJ47" s="12"/>
      <c r="AK47" s="12">
        <v>258685.97</v>
      </c>
      <c r="AL47" s="12">
        <v>244728.00925999999</v>
      </c>
      <c r="AM47" s="12">
        <f>AK47-AL47</f>
        <v>13957.96074000001</v>
      </c>
      <c r="AN47" s="12">
        <f>AM47/AL47*100</f>
        <v>5.7034586201250947</v>
      </c>
      <c r="AO47" s="12"/>
      <c r="AP47" s="12">
        <f>L47+B47+G47+Q47+V47+AA47+AF47+AK47</f>
        <v>2238660.34</v>
      </c>
      <c r="AQ47" s="12">
        <f>M47+C47+H47+R47+W47+AB47+AG47+AL47</f>
        <v>1950462.4082800001</v>
      </c>
      <c r="AR47" s="12">
        <f>AP47-AQ47</f>
        <v>288197.93171999976</v>
      </c>
      <c r="AS47" s="12">
        <f>AR47/AQ47*100</f>
        <v>14.775877273848351</v>
      </c>
    </row>
    <row r="48" spans="1:59" ht="15" customHeight="1" x14ac:dyDescent="0.25">
      <c r="A48" s="3" t="s">
        <v>47</v>
      </c>
      <c r="B48" s="15">
        <f>B47/(B13/6)</f>
        <v>0.94063642469302267</v>
      </c>
      <c r="C48" s="15">
        <f>C47/(C13/6)</f>
        <v>1.0275112904170134</v>
      </c>
      <c r="D48" s="15">
        <f>B48-C48</f>
        <v>-8.6874865723990724E-2</v>
      </c>
      <c r="E48" s="12">
        <f>D48/C48*100</f>
        <v>-8.4548818620506569</v>
      </c>
      <c r="F48" s="15"/>
      <c r="G48" s="15">
        <f>G47/(G13/6)</f>
        <v>1.2780944331382136</v>
      </c>
      <c r="H48" s="15">
        <f>H47/(H13/6)</f>
        <v>1.2077187859000735</v>
      </c>
      <c r="I48" s="15">
        <f>G48-H48</f>
        <v>7.0375647238140049E-2</v>
      </c>
      <c r="J48" s="12">
        <f>I48/H48*100</f>
        <v>5.8271551341061043</v>
      </c>
      <c r="K48" s="15"/>
      <c r="L48" s="15">
        <f>L47/(L13/6)</f>
        <v>1.8890129163035498</v>
      </c>
      <c r="M48" s="15">
        <f>M47/(M13/6)</f>
        <v>1.9438370781709753</v>
      </c>
      <c r="N48" s="15">
        <f>L48-M48</f>
        <v>-5.4824161867425447E-2</v>
      </c>
      <c r="O48" s="12">
        <f>N48/M48*100</f>
        <v>-2.8204093070912832</v>
      </c>
      <c r="P48" s="15"/>
      <c r="Q48" s="15">
        <f>Q47/(Q13/6)</f>
        <v>1.0250389331995917</v>
      </c>
      <c r="R48" s="15">
        <f>R47/(R13/6)</f>
        <v>1.2034479787636878</v>
      </c>
      <c r="S48" s="15">
        <f>Q48-R48</f>
        <v>-0.17840904556409609</v>
      </c>
      <c r="T48" s="12">
        <f>S48/R48*100</f>
        <v>-14.824824064882073</v>
      </c>
      <c r="U48" s="15"/>
      <c r="V48" s="15">
        <f>V47/(V13/6)</f>
        <v>1.5313707119589139</v>
      </c>
      <c r="W48" s="15">
        <f>W47/(W13/6)</f>
        <v>1.3979373880935939</v>
      </c>
      <c r="X48" s="15">
        <f>V48-W48</f>
        <v>0.13343332386532003</v>
      </c>
      <c r="Y48" s="12">
        <f>X48/W48*100</f>
        <v>9.5450143190809698</v>
      </c>
      <c r="Z48" s="15"/>
      <c r="AA48" s="15">
        <f>AA47/(AA13/6)</f>
        <v>1.4876043874433533</v>
      </c>
      <c r="AB48" s="15">
        <f>AB47/(AB13/6)</f>
        <v>1.4913912081895342</v>
      </c>
      <c r="AC48" s="15">
        <f>AA48-AB48</f>
        <v>-3.7868207461808634E-3</v>
      </c>
      <c r="AD48" s="12">
        <f>AC48/AB48*100</f>
        <v>-0.25391196658439824</v>
      </c>
      <c r="AE48" s="15"/>
      <c r="AF48" s="15">
        <f>AF47/(AF13/6)</f>
        <v>1.1010611317472163</v>
      </c>
      <c r="AG48" s="15">
        <f>AG47/(AG13/6)</f>
        <v>0.9337406504252207</v>
      </c>
      <c r="AH48" s="15">
        <f>AF48-AG48</f>
        <v>0.16732048132199562</v>
      </c>
      <c r="AI48" s="12">
        <f>AH48/AG48*100</f>
        <v>17.919374212293182</v>
      </c>
      <c r="AJ48" s="15"/>
      <c r="AK48" s="15">
        <f>AK47/(AK13/6)</f>
        <v>1.1831833180669955</v>
      </c>
      <c r="AL48" s="15">
        <f>AL47/(AL13/6)</f>
        <v>1.351791281324543</v>
      </c>
      <c r="AM48" s="15">
        <f>AK48-AL48</f>
        <v>-0.16860796325754746</v>
      </c>
      <c r="AN48" s="12">
        <f>AM48/AL48*100</f>
        <v>-12.47292874180533</v>
      </c>
      <c r="AO48" s="15"/>
      <c r="AP48" s="15">
        <f>AP47/(AP13/6)</f>
        <v>1.2980001364066824</v>
      </c>
      <c r="AQ48" s="15">
        <f>AQ47/(AQ13/6)</f>
        <v>1.295913838135619</v>
      </c>
      <c r="AR48" s="15">
        <f>AP48-AQ48</f>
        <v>2.0862982710634359E-3</v>
      </c>
      <c r="AS48" s="12">
        <f>AR48/AQ48*100</f>
        <v>0.16099050798507655</v>
      </c>
      <c r="AU48" s="18"/>
      <c r="AV48" s="18"/>
      <c r="AY48" s="18"/>
      <c r="AZ48" s="18"/>
      <c r="BA48" s="18"/>
      <c r="BD48" s="18"/>
      <c r="BE48" s="18"/>
      <c r="BF48" s="18"/>
    </row>
    <row r="49" spans="1:59" ht="15" customHeight="1" x14ac:dyDescent="0.25">
      <c r="A49" s="3" t="s">
        <v>48</v>
      </c>
      <c r="B49" s="15"/>
      <c r="C49" s="15"/>
      <c r="D49" s="15"/>
      <c r="E49" s="12"/>
      <c r="F49" s="15"/>
      <c r="G49" s="15"/>
      <c r="H49" s="15"/>
      <c r="I49" s="15"/>
      <c r="J49" s="12"/>
      <c r="K49" s="15"/>
      <c r="L49" s="15"/>
      <c r="M49" s="15"/>
      <c r="N49" s="15"/>
      <c r="O49" s="12"/>
      <c r="P49" s="15"/>
      <c r="Q49" s="15"/>
      <c r="R49" s="15"/>
      <c r="S49" s="15"/>
      <c r="T49" s="12"/>
      <c r="U49" s="15"/>
      <c r="V49" s="15"/>
      <c r="W49" s="15"/>
      <c r="X49" s="15"/>
      <c r="Y49" s="12"/>
      <c r="Z49" s="15"/>
      <c r="AA49" s="15"/>
      <c r="AB49" s="15"/>
      <c r="AC49" s="15"/>
      <c r="AD49" s="12"/>
      <c r="AE49" s="15"/>
      <c r="AF49" s="15"/>
      <c r="AG49" s="15"/>
      <c r="AH49" s="15"/>
      <c r="AI49" s="12"/>
      <c r="AJ49" s="15"/>
      <c r="AK49" s="15"/>
      <c r="AL49" s="15"/>
      <c r="AM49" s="15"/>
      <c r="AN49" s="12"/>
      <c r="AO49" s="15"/>
      <c r="AP49" s="15"/>
      <c r="AQ49" s="15"/>
      <c r="AR49" s="15"/>
      <c r="AS49" s="12"/>
    </row>
    <row r="50" spans="1:59" s="13" customFormat="1" ht="15" customHeight="1" x14ac:dyDescent="0.25">
      <c r="A50" s="11" t="s">
        <v>46</v>
      </c>
      <c r="B50" s="12">
        <v>82562.34</v>
      </c>
      <c r="C50" s="12">
        <v>104170.12232000001</v>
      </c>
      <c r="D50" s="12">
        <f t="shared" ref="D50:D55" si="20">B50-C50</f>
        <v>-21607.782320000013</v>
      </c>
      <c r="E50" s="12">
        <f t="shared" ref="E50:E55" si="21">D50/C50*100</f>
        <v>-20.742782900478034</v>
      </c>
      <c r="F50" s="12"/>
      <c r="G50" s="12">
        <v>34255.35</v>
      </c>
      <c r="H50" s="12">
        <v>31223.602890000002</v>
      </c>
      <c r="I50" s="12">
        <f t="shared" ref="I50:I55" si="22">G50-H50</f>
        <v>3031.7471099999966</v>
      </c>
      <c r="J50" s="12">
        <f t="shared" ref="J50:J55" si="23">I50/H50*100</f>
        <v>9.7097926869002542</v>
      </c>
      <c r="K50" s="12"/>
      <c r="L50" s="12">
        <v>1174234.29</v>
      </c>
      <c r="M50" s="12">
        <v>921557.59596000006</v>
      </c>
      <c r="N50" s="12">
        <f t="shared" ref="N50:N55" si="24">L50-M50</f>
        <v>252676.69403999997</v>
      </c>
      <c r="O50" s="12">
        <f t="shared" ref="O50:O55" si="25">N50/M50*100</f>
        <v>27.418437561331473</v>
      </c>
      <c r="P50" s="12"/>
      <c r="Q50" s="12">
        <v>108897.47</v>
      </c>
      <c r="R50" s="12">
        <v>129673.66481999999</v>
      </c>
      <c r="S50" s="12">
        <f t="shared" ref="S50:S55" si="26">Q50-R50</f>
        <v>-20776.19481999999</v>
      </c>
      <c r="T50" s="12">
        <f t="shared" ref="T50:T55" si="27">S50/R50*100</f>
        <v>-16.021907647045701</v>
      </c>
      <c r="U50" s="12"/>
      <c r="V50" s="12">
        <v>104465.76</v>
      </c>
      <c r="W50" s="12">
        <v>82179.793160000001</v>
      </c>
      <c r="X50" s="12">
        <f t="shared" ref="X50:X55" si="28">V50-W50</f>
        <v>22285.966839999994</v>
      </c>
      <c r="Y50" s="12">
        <f t="shared" ref="Y50:Y55" si="29">X50/W50*100</f>
        <v>27.118548225851963</v>
      </c>
      <c r="Z50" s="12"/>
      <c r="AA50" s="12">
        <v>364402.24</v>
      </c>
      <c r="AB50" s="12">
        <v>306039.73716999998</v>
      </c>
      <c r="AC50" s="12">
        <f t="shared" ref="AC50:AC55" si="30">AA50-AB50</f>
        <v>58362.502830000012</v>
      </c>
      <c r="AD50" s="12">
        <f t="shared" ref="AD50:AD55" si="31">AC50/AB50*100</f>
        <v>19.07023688155261</v>
      </c>
      <c r="AE50" s="12"/>
      <c r="AF50" s="12">
        <v>308895.74</v>
      </c>
      <c r="AG50" s="12">
        <v>261072.78726999997</v>
      </c>
      <c r="AH50" s="12">
        <f t="shared" ref="AH50:AH55" si="32">AF50-AG50</f>
        <v>47822.952730000019</v>
      </c>
      <c r="AI50" s="12">
        <f t="shared" ref="AI50:AI55" si="33">AH50/AG50*100</f>
        <v>18.317861938073921</v>
      </c>
      <c r="AJ50" s="12"/>
      <c r="AK50" s="12">
        <v>162753.23000000001</v>
      </c>
      <c r="AL50" s="12">
        <v>180575.35274999999</v>
      </c>
      <c r="AM50" s="12">
        <f t="shared" ref="AM50:AM55" si="34">AK50-AL50</f>
        <v>-17822.12274999998</v>
      </c>
      <c r="AN50" s="12">
        <f t="shared" ref="AN50:AN55" si="35">AM50/AL50*100</f>
        <v>-9.8696319727942399</v>
      </c>
      <c r="AO50" s="12"/>
      <c r="AP50" s="12">
        <f>L50+B50+G50+Q50+V50+AA50+AF50+AK50</f>
        <v>2340466.4200000004</v>
      </c>
      <c r="AQ50" s="12">
        <f>M50+C50+H50+R50+W50+AB50+AG50+AL50</f>
        <v>2016492.6563400005</v>
      </c>
      <c r="AR50" s="12">
        <f t="shared" ref="AR50:AR55" si="36">AP50-AQ50</f>
        <v>323973.76365999994</v>
      </c>
      <c r="AS50" s="12">
        <f t="shared" ref="AS50:AS55" si="37">AR50/AQ50*100</f>
        <v>16.066201016968883</v>
      </c>
    </row>
    <row r="51" spans="1:59" ht="15" customHeight="1" x14ac:dyDescent="0.25">
      <c r="A51" s="3" t="s">
        <v>49</v>
      </c>
      <c r="B51" s="15">
        <f>B50/(B23/6)</f>
        <v>0.41759082752747378</v>
      </c>
      <c r="C51" s="15">
        <f>C50/(C23/6)</f>
        <v>0.63682661363191329</v>
      </c>
      <c r="D51" s="15">
        <f t="shared" si="20"/>
        <v>-0.2192357861044395</v>
      </c>
      <c r="E51" s="12">
        <f t="shared" si="21"/>
        <v>-34.426291460105041</v>
      </c>
      <c r="F51" s="15"/>
      <c r="G51" s="15">
        <f>G50/(G23/6)</f>
        <v>1.4901828708241727</v>
      </c>
      <c r="H51" s="15">
        <f>H50/(H23/6)</f>
        <v>1.6194185169226187</v>
      </c>
      <c r="I51" s="15">
        <f t="shared" si="22"/>
        <v>-0.12923564609844607</v>
      </c>
      <c r="J51" s="12">
        <f t="shared" si="23"/>
        <v>-7.9803734950513334</v>
      </c>
      <c r="K51" s="15"/>
      <c r="L51" s="15">
        <f>L50/(L23/6)</f>
        <v>4.6369588069467973</v>
      </c>
      <c r="M51" s="15">
        <f>M50/(M23/6)</f>
        <v>4.5315615829397009</v>
      </c>
      <c r="N51" s="15">
        <f t="shared" si="24"/>
        <v>0.10539722400709639</v>
      </c>
      <c r="O51" s="12">
        <f t="shared" si="25"/>
        <v>2.3258477696494952</v>
      </c>
      <c r="P51" s="15"/>
      <c r="Q51" s="15">
        <f>Q50/(Q23/6)</f>
        <v>0.90529739951928878</v>
      </c>
      <c r="R51" s="15">
        <f>R50/(R23/6)</f>
        <v>1.3844746830643693</v>
      </c>
      <c r="S51" s="15">
        <f t="shared" si="26"/>
        <v>-0.47917728354508049</v>
      </c>
      <c r="T51" s="12">
        <f t="shared" si="27"/>
        <v>-34.610765325406952</v>
      </c>
      <c r="U51" s="15"/>
      <c r="V51" s="15">
        <f>V50/(V23/6)</f>
        <v>1.5145944615355629</v>
      </c>
      <c r="W51" s="15">
        <f>W50/(W23/6)</f>
        <v>1.2951087124559206</v>
      </c>
      <c r="X51" s="15">
        <f t="shared" si="28"/>
        <v>0.21948574907964225</v>
      </c>
      <c r="Y51" s="12">
        <f t="shared" si="29"/>
        <v>16.947283804726354</v>
      </c>
      <c r="Z51" s="15"/>
      <c r="AA51" s="15">
        <f>AA50/(AA23/6)</f>
        <v>2.0898275900819576</v>
      </c>
      <c r="AB51" s="15">
        <f>AB50/(AB23/6)</f>
        <v>2.0160917826653986</v>
      </c>
      <c r="AC51" s="15">
        <f t="shared" si="30"/>
        <v>7.3735807416559052E-2</v>
      </c>
      <c r="AD51" s="12">
        <f t="shared" si="31"/>
        <v>3.6573636205726574</v>
      </c>
      <c r="AE51" s="15"/>
      <c r="AF51" s="15">
        <f>AF50/(AF23/6)</f>
        <v>0.89467786245778247</v>
      </c>
      <c r="AG51" s="15">
        <f>AG50/(AG23/6)</f>
        <v>0.81447772761603932</v>
      </c>
      <c r="AH51" s="15">
        <f t="shared" si="32"/>
        <v>8.0200134841743154E-2</v>
      </c>
      <c r="AI51" s="12">
        <f t="shared" si="33"/>
        <v>9.8468174294326509</v>
      </c>
      <c r="AJ51" s="15"/>
      <c r="AK51" s="15">
        <f>AK50/(AK23/6)</f>
        <v>0.94039086794674065</v>
      </c>
      <c r="AL51" s="15">
        <f>AL50/(AL23/6)</f>
        <v>1.2449467689397806</v>
      </c>
      <c r="AM51" s="15">
        <f t="shared" si="34"/>
        <v>-0.30455590099303997</v>
      </c>
      <c r="AN51" s="12">
        <f t="shared" si="35"/>
        <v>-24.46336731749626</v>
      </c>
      <c r="AO51" s="15"/>
      <c r="AP51" s="15">
        <f>AP50/(AP23/6)</f>
        <v>1.7261444692811825</v>
      </c>
      <c r="AQ51" s="15">
        <f>AQ50/(AQ23/6)</f>
        <v>1.7372716455525392</v>
      </c>
      <c r="AR51" s="15">
        <f t="shared" si="36"/>
        <v>-1.1127176271356731E-2</v>
      </c>
      <c r="AS51" s="12">
        <f t="shared" si="37"/>
        <v>-0.64049720145048084</v>
      </c>
      <c r="AU51" s="18"/>
      <c r="AV51" s="18"/>
      <c r="AY51" s="18"/>
      <c r="AZ51" s="18"/>
      <c r="BA51" s="18"/>
      <c r="BD51" s="18"/>
      <c r="BE51" s="18"/>
      <c r="BF51" s="18"/>
    </row>
    <row r="52" spans="1:59" s="13" customFormat="1" ht="15" customHeight="1" x14ac:dyDescent="0.25">
      <c r="A52" s="11" t="s">
        <v>50</v>
      </c>
      <c r="B52" s="12">
        <v>217629.03166666665</v>
      </c>
      <c r="C52" s="12">
        <v>156503.92591166665</v>
      </c>
      <c r="D52" s="12">
        <f t="shared" si="20"/>
        <v>61125.105754999997</v>
      </c>
      <c r="E52" s="12">
        <f t="shared" si="21"/>
        <v>39.056595800350721</v>
      </c>
      <c r="F52" s="12"/>
      <c r="G52" s="19">
        <v>21626.228723333337</v>
      </c>
      <c r="H52" s="19">
        <v>20710.850623333332</v>
      </c>
      <c r="I52" s="12">
        <f t="shared" si="22"/>
        <v>915.37810000000536</v>
      </c>
      <c r="J52" s="12">
        <f t="shared" si="23"/>
        <v>4.4197996337664609</v>
      </c>
      <c r="K52" s="12"/>
      <c r="L52" s="12">
        <v>250864.30389666665</v>
      </c>
      <c r="M52" s="12">
        <v>190028.3426</v>
      </c>
      <c r="N52" s="12">
        <f t="shared" si="24"/>
        <v>60835.961296666646</v>
      </c>
      <c r="O52" s="12">
        <f t="shared" si="25"/>
        <v>32.014151396733091</v>
      </c>
      <c r="P52" s="12"/>
      <c r="Q52" s="12">
        <v>122086.05744166668</v>
      </c>
      <c r="R52" s="12">
        <v>96329.282641666665</v>
      </c>
      <c r="S52" s="12">
        <f t="shared" si="26"/>
        <v>25756.774800000014</v>
      </c>
      <c r="T52" s="12">
        <f t="shared" si="27"/>
        <v>26.738260779759067</v>
      </c>
      <c r="U52" s="12"/>
      <c r="V52" s="12">
        <v>82581.755255000011</v>
      </c>
      <c r="W52" s="12">
        <v>65692.155676666676</v>
      </c>
      <c r="X52" s="12">
        <f t="shared" si="28"/>
        <v>16889.599578333335</v>
      </c>
      <c r="Y52" s="12">
        <f t="shared" si="29"/>
        <v>25.710222787425419</v>
      </c>
      <c r="Z52" s="12"/>
      <c r="AA52" s="12">
        <v>187784.33305833334</v>
      </c>
      <c r="AB52" s="12">
        <v>159471.834045</v>
      </c>
      <c r="AC52" s="12">
        <f t="shared" si="30"/>
        <v>28312.499013333349</v>
      </c>
      <c r="AD52" s="12">
        <f t="shared" si="31"/>
        <v>17.75391822818322</v>
      </c>
      <c r="AE52" s="12"/>
      <c r="AF52" s="12">
        <v>424909.90626499994</v>
      </c>
      <c r="AG52" s="12">
        <v>43137.646910428339</v>
      </c>
      <c r="AH52" s="12">
        <f t="shared" si="32"/>
        <v>381772.25935457158</v>
      </c>
      <c r="AI52" s="12">
        <f t="shared" si="33"/>
        <v>885.00946782583958</v>
      </c>
      <c r="AJ52" s="12"/>
      <c r="AK52" s="12">
        <v>171351.97517166668</v>
      </c>
      <c r="AL52" s="12">
        <v>137071.07265000002</v>
      </c>
      <c r="AM52" s="12">
        <f t="shared" si="34"/>
        <v>34280.902521666663</v>
      </c>
      <c r="AN52" s="12">
        <f t="shared" si="35"/>
        <v>25.009582152464944</v>
      </c>
      <c r="AO52" s="12"/>
      <c r="AP52" s="12">
        <f t="shared" ref="AP52:AQ55" si="38">L52+B52+G52+Q52+V52+AA52+AF52+AK52</f>
        <v>1478833.5914783331</v>
      </c>
      <c r="AQ52" s="12">
        <f t="shared" si="38"/>
        <v>868945.11105876171</v>
      </c>
      <c r="AR52" s="12">
        <f t="shared" si="36"/>
        <v>609888.4804195714</v>
      </c>
      <c r="AS52" s="12">
        <f t="shared" si="37"/>
        <v>70.187227323997021</v>
      </c>
    </row>
    <row r="53" spans="1:59" s="13" customFormat="1" ht="15" customHeight="1" x14ac:dyDescent="0.25">
      <c r="A53" s="11" t="s">
        <v>51</v>
      </c>
      <c r="B53" s="12">
        <v>362.39263</v>
      </c>
      <c r="C53" s="12">
        <v>1193.90831</v>
      </c>
      <c r="D53" s="12">
        <f t="shared" si="20"/>
        <v>-831.51567999999997</v>
      </c>
      <c r="E53" s="12">
        <f t="shared" si="21"/>
        <v>-69.646527546156364</v>
      </c>
      <c r="F53" s="12"/>
      <c r="G53" s="12">
        <v>103.66808</v>
      </c>
      <c r="H53" s="12">
        <v>42.9</v>
      </c>
      <c r="I53" s="12">
        <f t="shared" si="22"/>
        <v>60.768080000000005</v>
      </c>
      <c r="J53" s="12">
        <f t="shared" si="23"/>
        <v>141.65053613053615</v>
      </c>
      <c r="K53" s="12"/>
      <c r="L53" s="12">
        <v>48.63458</v>
      </c>
      <c r="M53" s="12">
        <v>48.375</v>
      </c>
      <c r="N53" s="12">
        <f t="shared" si="24"/>
        <v>0.2595799999999997</v>
      </c>
      <c r="O53" s="12">
        <f t="shared" si="25"/>
        <v>0.53659948320413375</v>
      </c>
      <c r="P53" s="12"/>
      <c r="Q53" s="12">
        <v>412.03174000000001</v>
      </c>
      <c r="R53" s="12">
        <v>268.55200000000002</v>
      </c>
      <c r="S53" s="12">
        <f t="shared" si="26"/>
        <v>143.47973999999999</v>
      </c>
      <c r="T53" s="12">
        <f t="shared" si="27"/>
        <v>53.427172391194247</v>
      </c>
      <c r="U53" s="12"/>
      <c r="V53" s="12">
        <v>643.04807999999991</v>
      </c>
      <c r="W53" s="12">
        <v>44.414999999999999</v>
      </c>
      <c r="X53" s="12">
        <f t="shared" si="28"/>
        <v>598.63307999999995</v>
      </c>
      <c r="Y53" s="12">
        <f t="shared" si="29"/>
        <v>1347.8173590003375</v>
      </c>
      <c r="Z53" s="12"/>
      <c r="AA53" s="12">
        <v>2601.00333</v>
      </c>
      <c r="AB53" s="12">
        <v>5608.3710000000001</v>
      </c>
      <c r="AC53" s="12">
        <f t="shared" si="30"/>
        <v>-3007.3676700000001</v>
      </c>
      <c r="AD53" s="12">
        <f t="shared" si="31"/>
        <v>-53.622837540526469</v>
      </c>
      <c r="AE53" s="12"/>
      <c r="AF53" s="12">
        <v>625.65</v>
      </c>
      <c r="AG53" s="12">
        <v>8.3779900000000005</v>
      </c>
      <c r="AH53" s="12">
        <f t="shared" si="32"/>
        <v>617.27201000000002</v>
      </c>
      <c r="AI53" s="12">
        <f t="shared" si="33"/>
        <v>7367.7816516849507</v>
      </c>
      <c r="AJ53" s="12"/>
      <c r="AK53" s="12">
        <v>18.158249999999999</v>
      </c>
      <c r="AL53" s="12">
        <v>259.96024</v>
      </c>
      <c r="AM53" s="12">
        <f t="shared" si="34"/>
        <v>-241.80198999999999</v>
      </c>
      <c r="AN53" s="12">
        <f t="shared" si="35"/>
        <v>-93.014989523013199</v>
      </c>
      <c r="AO53" s="12"/>
      <c r="AP53" s="12">
        <f t="shared" si="38"/>
        <v>4814.5866900000001</v>
      </c>
      <c r="AQ53" s="12">
        <f t="shared" si="38"/>
        <v>7474.8595400000004</v>
      </c>
      <c r="AR53" s="12">
        <f t="shared" si="36"/>
        <v>-2660.2728500000003</v>
      </c>
      <c r="AS53" s="12">
        <f t="shared" si="37"/>
        <v>-35.589603199420125</v>
      </c>
    </row>
    <row r="54" spans="1:59" s="13" customFormat="1" ht="15" customHeight="1" x14ac:dyDescent="0.25">
      <c r="A54" s="11" t="s">
        <v>52</v>
      </c>
      <c r="B54" s="12">
        <v>24391.953249999999</v>
      </c>
      <c r="C54" s="12">
        <v>31488.763270000003</v>
      </c>
      <c r="D54" s="12">
        <f t="shared" si="20"/>
        <v>-7096.8100200000044</v>
      </c>
      <c r="E54" s="12">
        <f t="shared" si="21"/>
        <v>-22.537595265804811</v>
      </c>
      <c r="F54" s="12"/>
      <c r="G54" s="12">
        <v>3052.9613300000001</v>
      </c>
      <c r="H54" s="12">
        <v>3339.1260299999999</v>
      </c>
      <c r="I54" s="12">
        <f t="shared" si="22"/>
        <v>-286.16469999999981</v>
      </c>
      <c r="J54" s="12">
        <f t="shared" si="23"/>
        <v>-8.5700478936399946</v>
      </c>
      <c r="K54" s="12"/>
      <c r="L54" s="12">
        <v>26067.490040000004</v>
      </c>
      <c r="M54" s="12">
        <v>31048.522499999999</v>
      </c>
      <c r="N54" s="12">
        <f t="shared" si="24"/>
        <v>-4981.0324599999949</v>
      </c>
      <c r="O54" s="12">
        <f t="shared" si="25"/>
        <v>-16.042735882198567</v>
      </c>
      <c r="P54" s="12"/>
      <c r="Q54" s="12">
        <v>12795.709360000001</v>
      </c>
      <c r="R54" s="12">
        <v>16183.93448</v>
      </c>
      <c r="S54" s="12">
        <f t="shared" si="26"/>
        <v>-3388.2251199999992</v>
      </c>
      <c r="T54" s="12">
        <f t="shared" si="27"/>
        <v>-20.935731815938489</v>
      </c>
      <c r="U54" s="12"/>
      <c r="V54" s="12">
        <v>7759.5637299999999</v>
      </c>
      <c r="W54" s="12">
        <v>10221.863450000001</v>
      </c>
      <c r="X54" s="12">
        <f t="shared" si="28"/>
        <v>-2462.2997200000009</v>
      </c>
      <c r="Y54" s="12">
        <f t="shared" si="29"/>
        <v>-24.088560095175218</v>
      </c>
      <c r="Z54" s="12"/>
      <c r="AA54" s="12">
        <v>16870.244480000001</v>
      </c>
      <c r="AB54" s="12">
        <v>21953.149510000003</v>
      </c>
      <c r="AC54" s="12">
        <f t="shared" si="30"/>
        <v>-5082.9050300000017</v>
      </c>
      <c r="AD54" s="12">
        <f t="shared" si="31"/>
        <v>-23.153420549906333</v>
      </c>
      <c r="AE54" s="12"/>
      <c r="AF54" s="12">
        <v>45646.608959999998</v>
      </c>
      <c r="AG54" s="12">
        <v>44062.035659999994</v>
      </c>
      <c r="AH54" s="12">
        <f t="shared" si="32"/>
        <v>1584.5733000000037</v>
      </c>
      <c r="AI54" s="12">
        <f t="shared" si="33"/>
        <v>3.5962326212687827</v>
      </c>
      <c r="AJ54" s="12"/>
      <c r="AK54" s="12">
        <v>18074.897490000003</v>
      </c>
      <c r="AL54" s="12">
        <v>22457.672910000001</v>
      </c>
      <c r="AM54" s="12">
        <f t="shared" si="34"/>
        <v>-4382.7754199999981</v>
      </c>
      <c r="AN54" s="12">
        <f t="shared" si="35"/>
        <v>-19.51571490761372</v>
      </c>
      <c r="AO54" s="12"/>
      <c r="AP54" s="12">
        <f t="shared" si="38"/>
        <v>154659.42864</v>
      </c>
      <c r="AQ54" s="12">
        <f t="shared" si="38"/>
        <v>180755.06781000001</v>
      </c>
      <c r="AR54" s="12">
        <f t="shared" si="36"/>
        <v>-26095.639170000009</v>
      </c>
      <c r="AS54" s="12">
        <f t="shared" si="37"/>
        <v>-14.43701661379162</v>
      </c>
    </row>
    <row r="55" spans="1:59" ht="15.75" hidden="1" customHeight="1" x14ac:dyDescent="0.25">
      <c r="A55" s="3" t="s">
        <v>53</v>
      </c>
      <c r="B55" s="15"/>
      <c r="C55" s="15"/>
      <c r="D55" s="15">
        <f t="shared" si="20"/>
        <v>0</v>
      </c>
      <c r="E55" s="12" t="e">
        <f t="shared" si="21"/>
        <v>#DIV/0!</v>
      </c>
      <c r="F55" s="15"/>
      <c r="G55" s="15"/>
      <c r="H55" s="15"/>
      <c r="I55" s="15">
        <f t="shared" si="22"/>
        <v>0</v>
      </c>
      <c r="J55" s="12" t="e">
        <f t="shared" si="23"/>
        <v>#DIV/0!</v>
      </c>
      <c r="K55" s="15"/>
      <c r="L55" s="15"/>
      <c r="M55" s="15"/>
      <c r="N55" s="15">
        <f t="shared" si="24"/>
        <v>0</v>
      </c>
      <c r="O55" s="12" t="e">
        <f t="shared" si="25"/>
        <v>#DIV/0!</v>
      </c>
      <c r="P55" s="15"/>
      <c r="Q55" s="15"/>
      <c r="R55" s="15"/>
      <c r="S55" s="15">
        <f t="shared" si="26"/>
        <v>0</v>
      </c>
      <c r="T55" s="12" t="e">
        <f t="shared" si="27"/>
        <v>#DIV/0!</v>
      </c>
      <c r="U55" s="15"/>
      <c r="V55" s="15"/>
      <c r="W55" s="15"/>
      <c r="X55" s="15">
        <f t="shared" si="28"/>
        <v>0</v>
      </c>
      <c r="Y55" s="12" t="e">
        <f t="shared" si="29"/>
        <v>#DIV/0!</v>
      </c>
      <c r="Z55" s="15"/>
      <c r="AA55" s="15"/>
      <c r="AB55" s="15"/>
      <c r="AC55" s="15">
        <f t="shared" si="30"/>
        <v>0</v>
      </c>
      <c r="AD55" s="12" t="e">
        <f t="shared" si="31"/>
        <v>#DIV/0!</v>
      </c>
      <c r="AE55" s="15"/>
      <c r="AF55" s="15"/>
      <c r="AG55" s="15"/>
      <c r="AH55" s="15">
        <f t="shared" si="32"/>
        <v>0</v>
      </c>
      <c r="AI55" s="12" t="e">
        <f t="shared" si="33"/>
        <v>#DIV/0!</v>
      </c>
      <c r="AJ55" s="15"/>
      <c r="AK55" s="15"/>
      <c r="AL55" s="15"/>
      <c r="AM55" s="15">
        <f t="shared" si="34"/>
        <v>0</v>
      </c>
      <c r="AN55" s="12" t="e">
        <f t="shared" si="35"/>
        <v>#DIV/0!</v>
      </c>
      <c r="AO55" s="15"/>
      <c r="AP55" s="15">
        <f t="shared" si="38"/>
        <v>0</v>
      </c>
      <c r="AQ55" s="15">
        <f t="shared" si="38"/>
        <v>0</v>
      </c>
      <c r="AR55" s="15">
        <f t="shared" si="36"/>
        <v>0</v>
      </c>
      <c r="AS55" s="12" t="e">
        <f t="shared" si="37"/>
        <v>#DIV/0!</v>
      </c>
      <c r="AW55" s="16"/>
      <c r="BB55" s="16"/>
      <c r="BG55" s="16"/>
    </row>
    <row r="56" spans="1:59" x14ac:dyDescent="0.25">
      <c r="B56" s="15"/>
      <c r="C56" s="15"/>
      <c r="D56" s="15"/>
      <c r="E56" s="12"/>
      <c r="F56" s="15"/>
      <c r="G56" s="15"/>
      <c r="H56" s="15"/>
      <c r="I56" s="15"/>
      <c r="J56" s="12"/>
      <c r="K56" s="15"/>
      <c r="L56" s="15"/>
      <c r="M56" s="15"/>
      <c r="N56" s="15"/>
      <c r="O56" s="12"/>
      <c r="P56" s="15"/>
      <c r="Q56" s="15"/>
      <c r="R56" s="15"/>
      <c r="S56" s="15"/>
      <c r="T56" s="12"/>
      <c r="U56" s="15"/>
      <c r="V56" s="15"/>
      <c r="W56" s="15"/>
      <c r="X56" s="15"/>
      <c r="Y56" s="12"/>
      <c r="Z56" s="15"/>
      <c r="AA56" s="15"/>
      <c r="AB56" s="15"/>
      <c r="AC56" s="15"/>
      <c r="AD56" s="12"/>
      <c r="AE56" s="15"/>
      <c r="AF56" s="15"/>
      <c r="AG56" s="15"/>
      <c r="AH56" s="15"/>
      <c r="AI56" s="12"/>
      <c r="AJ56" s="15"/>
      <c r="AK56" s="15"/>
      <c r="AL56" s="15"/>
      <c r="AM56" s="15"/>
      <c r="AN56" s="12"/>
      <c r="AO56" s="15"/>
      <c r="AP56" s="15"/>
      <c r="AQ56" s="15"/>
      <c r="AR56" s="15"/>
      <c r="AS56" s="12"/>
    </row>
    <row r="57" spans="1:59" ht="15.6" x14ac:dyDescent="0.3">
      <c r="A57" s="1" t="s">
        <v>54</v>
      </c>
      <c r="B57" s="15"/>
      <c r="C57" s="15"/>
      <c r="D57" s="15"/>
      <c r="E57" s="12"/>
      <c r="F57" s="15"/>
      <c r="G57" s="15"/>
      <c r="H57" s="15"/>
      <c r="I57" s="15"/>
      <c r="J57" s="12"/>
      <c r="K57" s="15"/>
      <c r="L57" s="15"/>
      <c r="M57" s="15"/>
      <c r="N57" s="15"/>
      <c r="O57" s="12"/>
      <c r="P57" s="15"/>
      <c r="Q57" s="15"/>
      <c r="R57" s="15"/>
      <c r="S57" s="15"/>
      <c r="T57" s="12"/>
      <c r="U57" s="15"/>
      <c r="V57" s="15"/>
      <c r="W57" s="15"/>
      <c r="X57" s="15"/>
      <c r="Y57" s="12"/>
      <c r="Z57" s="15"/>
      <c r="AA57" s="15"/>
      <c r="AB57" s="15"/>
      <c r="AC57" s="15"/>
      <c r="AD57" s="12"/>
      <c r="AE57" s="15"/>
      <c r="AF57" s="15"/>
      <c r="AG57" s="15"/>
      <c r="AH57" s="15"/>
      <c r="AI57" s="12"/>
      <c r="AJ57" s="15"/>
      <c r="AK57" s="15"/>
      <c r="AL57" s="15"/>
      <c r="AM57" s="15"/>
      <c r="AN57" s="12"/>
      <c r="AO57" s="15"/>
      <c r="AP57" s="15"/>
      <c r="AQ57" s="15"/>
      <c r="AR57" s="15"/>
      <c r="AS57" s="12"/>
    </row>
    <row r="58" spans="1:59" s="13" customFormat="1" ht="15" customHeight="1" x14ac:dyDescent="0.25">
      <c r="A58" s="11" t="s">
        <v>55</v>
      </c>
      <c r="B58" s="12">
        <f>+'[5]financial profile(mcso)'!$D$127</f>
        <v>423738.90010999999</v>
      </c>
      <c r="C58" s="12">
        <f>+'[6]financial profile(mcso)'!$D$127</f>
        <v>390016.82211000001</v>
      </c>
      <c r="D58" s="12">
        <f>B58-C58</f>
        <v>33722.07799999998</v>
      </c>
      <c r="E58" s="12">
        <f>D58/C58*100</f>
        <v>8.6463137198961739</v>
      </c>
      <c r="F58" s="12"/>
      <c r="G58" s="12">
        <f>+'[5]financial profile(mcso)'!$D$128</f>
        <v>90334.624060000002</v>
      </c>
      <c r="H58" s="12">
        <f>+'[6]financial profile(mcso)'!$D$128</f>
        <v>84586.848060000004</v>
      </c>
      <c r="I58" s="12">
        <f>G58-H58</f>
        <v>5747.775999999998</v>
      </c>
      <c r="J58" s="12">
        <f>I58/H58*100</f>
        <v>6.795117836667619</v>
      </c>
      <c r="K58" s="12"/>
      <c r="L58" s="12">
        <f>+'[5]financial profile(mcso)'!$D$126</f>
        <v>616889.88564999995</v>
      </c>
      <c r="M58" s="12">
        <f>+'[6]financial profile(mcso)'!$D$126</f>
        <v>570012.36965000001</v>
      </c>
      <c r="N58" s="12">
        <f>L58-M58</f>
        <v>46877.515999999945</v>
      </c>
      <c r="O58" s="12">
        <f>N58/M58*100</f>
        <v>8.2239471450038462</v>
      </c>
      <c r="P58" s="12"/>
      <c r="Q58" s="12">
        <f>+'[5]financial profile(mcso)'!$D$129</f>
        <v>310443.01820999995</v>
      </c>
      <c r="R58" s="12">
        <f>+'[6]financial profile(mcso)'!$D$129</f>
        <v>286360.44376999995</v>
      </c>
      <c r="S58" s="12">
        <f>Q58-R58</f>
        <v>24082.574439999997</v>
      </c>
      <c r="T58" s="12">
        <f>S58/R58*100</f>
        <v>8.4098816592639203</v>
      </c>
      <c r="U58" s="12"/>
      <c r="V58" s="12">
        <f>+'[5]financial profile(mcso)'!$D$130</f>
        <v>163830.16600999999</v>
      </c>
      <c r="W58" s="12">
        <f>+'[6]financial profile(mcso)'!$D$130</f>
        <v>160299.00580000001</v>
      </c>
      <c r="X58" s="12">
        <f>V58-W58</f>
        <v>3531.1602099999727</v>
      </c>
      <c r="Y58" s="12">
        <f>X58/W58*100</f>
        <v>2.2028584596498928</v>
      </c>
      <c r="Z58" s="12"/>
      <c r="AA58" s="12">
        <f>+'[5]financial profile(mcso)'!$D$131</f>
        <v>68017.515019999992</v>
      </c>
      <c r="AB58" s="12">
        <f>+'[6]financial profile(mcso)'!$D$131</f>
        <v>68017.515019999992</v>
      </c>
      <c r="AC58" s="12">
        <f>AA58-AB58</f>
        <v>0</v>
      </c>
      <c r="AD58" s="12">
        <f>AC58/AB58*100</f>
        <v>0</v>
      </c>
      <c r="AE58" s="12"/>
      <c r="AF58" s="12">
        <f>+'[5]financial profile(mcso)'!$D$132</f>
        <v>562217.11187000002</v>
      </c>
      <c r="AG58" s="12">
        <f>+'[6]financial profile(mcso)'!$D$132</f>
        <v>499804.13287000003</v>
      </c>
      <c r="AH58" s="12">
        <f>AF58-AG58</f>
        <v>62412.978999999992</v>
      </c>
      <c r="AI58" s="12">
        <f>AH58/AG58*100</f>
        <v>12.487487576705117</v>
      </c>
      <c r="AJ58" s="12"/>
      <c r="AK58" s="12">
        <f>+'[5]financial profile(mcso)'!$D$133</f>
        <v>530636.82070000004</v>
      </c>
      <c r="AL58" s="12">
        <f>+'[6]financial profile(mcso)'!$D$133</f>
        <v>475089.49299</v>
      </c>
      <c r="AM58" s="12">
        <f>AK58-AL58</f>
        <v>55547.327710000041</v>
      </c>
      <c r="AN58" s="12">
        <f>AM58/AL58*100</f>
        <v>11.691971413724623</v>
      </c>
      <c r="AO58" s="12"/>
      <c r="AP58" s="12">
        <f>L58+B58+G58+Q58+V58+AA58+AF58+AK58</f>
        <v>2766108.0416299999</v>
      </c>
      <c r="AQ58" s="12">
        <f>M58+C58+H58+R58+W58+AB58+AG58+AL58</f>
        <v>2534186.6302700001</v>
      </c>
      <c r="AR58" s="12">
        <f>AP58-AQ58</f>
        <v>231921.41135999979</v>
      </c>
      <c r="AS58" s="12">
        <f>AR58/AQ58*100</f>
        <v>9.1517100039033092</v>
      </c>
    </row>
    <row r="59" spans="1:59" s="13" customFormat="1" ht="15" customHeight="1" x14ac:dyDescent="0.25">
      <c r="A59" s="11" t="s">
        <v>56</v>
      </c>
      <c r="B59" s="12">
        <f>+'[5]financial profile(mcso)'!$E$127</f>
        <v>424308.29541000002</v>
      </c>
      <c r="C59" s="12">
        <f>+'[6]financial profile(mcso)'!$E$127</f>
        <v>390139.80041000003</v>
      </c>
      <c r="D59" s="12">
        <f>B59-C59</f>
        <v>34168.494999999995</v>
      </c>
      <c r="E59" s="12">
        <f>D59/C59*100</f>
        <v>8.7580131440299454</v>
      </c>
      <c r="F59" s="12"/>
      <c r="G59" s="12">
        <f>+'[5]financial profile(mcso)'!$E$128</f>
        <v>90905.641860000003</v>
      </c>
      <c r="H59" s="12">
        <f>+'[6]financial profile(mcso)'!$E$128</f>
        <v>85157.865860000005</v>
      </c>
      <c r="I59" s="12">
        <f>G59-H59</f>
        <v>5747.775999999998</v>
      </c>
      <c r="J59" s="12">
        <f>I59/H59*100</f>
        <v>6.7495538338752796</v>
      </c>
      <c r="K59" s="12"/>
      <c r="L59" s="19">
        <f>+'[5]financial profile(mcso)'!$E$126</f>
        <v>618652.43278999999</v>
      </c>
      <c r="M59" s="19">
        <f>+'[6]financial profile(mcso)'!$E$126</f>
        <v>571774.91678999993</v>
      </c>
      <c r="N59" s="12">
        <f>L59-M59</f>
        <v>46877.516000000061</v>
      </c>
      <c r="O59" s="12">
        <f>N59/M59*100</f>
        <v>8.198596094976498</v>
      </c>
      <c r="P59" s="12"/>
      <c r="Q59" s="12">
        <f>+'[5]financial profile(mcso)'!$E$129</f>
        <v>319646.58369</v>
      </c>
      <c r="R59" s="12">
        <f>+'[6]financial profile(mcso)'!$E$129</f>
        <v>296058.17424999998</v>
      </c>
      <c r="S59" s="12">
        <f>Q59-R59</f>
        <v>23588.409440000018</v>
      </c>
      <c r="T59" s="12">
        <f>S59/R59*100</f>
        <v>7.9674913552906288</v>
      </c>
      <c r="U59" s="12"/>
      <c r="V59" s="12">
        <f>+'[5]financial profile(mcso)'!$E$130</f>
        <v>163830.16600999999</v>
      </c>
      <c r="W59" s="12">
        <f>+'[6]financial profile(mcso)'!$E$130</f>
        <v>160298.99888</v>
      </c>
      <c r="X59" s="12">
        <f>V59-W59</f>
        <v>3531.1671299999871</v>
      </c>
      <c r="Y59" s="12">
        <f>X59/W59*100</f>
        <v>2.2028628716785827</v>
      </c>
      <c r="Z59" s="12"/>
      <c r="AA59" s="12">
        <f>+'[5]financial profile(mcso)'!$E$131</f>
        <v>68017.516889999999</v>
      </c>
      <c r="AB59" s="12">
        <f>+'[6]financial profile(mcso)'!$E$131</f>
        <v>68017.516889999999</v>
      </c>
      <c r="AC59" s="12">
        <f>AA59-AB59</f>
        <v>0</v>
      </c>
      <c r="AD59" s="12">
        <f>AC59/AB59*100</f>
        <v>0</v>
      </c>
      <c r="AE59" s="12"/>
      <c r="AF59" s="19">
        <f>+'[5]financial profile(mcso)'!$E$132</f>
        <v>569026.0747</v>
      </c>
      <c r="AG59" s="19">
        <f>+'[6]financial profile(mcso)'!$E$132</f>
        <v>518164.4227</v>
      </c>
      <c r="AH59" s="12">
        <f>AF59-AG59</f>
        <v>50861.652000000002</v>
      </c>
      <c r="AI59" s="12">
        <f>AH59/AG59*100</f>
        <v>9.8157360428134233</v>
      </c>
      <c r="AJ59" s="12"/>
      <c r="AK59" s="19">
        <f>+'[5]financial profile(mcso)'!$E$133</f>
        <v>530636.75192000007</v>
      </c>
      <c r="AL59" s="19">
        <f>+'[6]financial profile(mcso)'!$E$133</f>
        <v>477567.33218999999</v>
      </c>
      <c r="AM59" s="12">
        <f>AK59-AL59</f>
        <v>53069.419730000081</v>
      </c>
      <c r="AN59" s="12">
        <f>AM59/AL59*100</f>
        <v>11.112447638877953</v>
      </c>
      <c r="AO59" s="12"/>
      <c r="AP59" s="12">
        <f>L59+B59+G59+Q59+V59+AA59+AF59+AK59</f>
        <v>2785023.4632700006</v>
      </c>
      <c r="AQ59" s="12">
        <f>M59+C59+H59+R59+W59+AB59+AG59+AL59</f>
        <v>2567179.0279700002</v>
      </c>
      <c r="AR59" s="12">
        <f>AP59-AQ59</f>
        <v>217844.43530000048</v>
      </c>
      <c r="AS59" s="12">
        <f>AR59/AQ59*100</f>
        <v>8.4857515945142801</v>
      </c>
    </row>
    <row r="60" spans="1:59" ht="15" customHeight="1" x14ac:dyDescent="0.25">
      <c r="A60" s="20" t="s">
        <v>57</v>
      </c>
      <c r="B60" s="15">
        <f>+'[5]financial profile(mcso)'!$I$127</f>
        <v>-6.49599165257079E-2</v>
      </c>
      <c r="C60" s="15">
        <f>+'[6]financial profile(mcso)'!$I$127</f>
        <v>-1.5066099166638536E-2</v>
      </c>
      <c r="D60" s="15">
        <f>B60-C60</f>
        <v>-4.9893817359069365E-2</v>
      </c>
      <c r="E60" s="12">
        <f>D60/C60*100</f>
        <v>331.16612871864828</v>
      </c>
      <c r="F60" s="15"/>
      <c r="G60" s="15">
        <f>+'[5]financial profile(mcso)'!$I$128</f>
        <v>-0.39738347493013049</v>
      </c>
      <c r="H60" s="15">
        <f>+'[6]financial profile(mcso)'!$I$128</f>
        <v>-0.39738347493013049</v>
      </c>
      <c r="I60" s="15">
        <f>G60-H60</f>
        <v>0</v>
      </c>
      <c r="J60" s="12">
        <f>I60/H60*100</f>
        <v>0</v>
      </c>
      <c r="K60" s="15"/>
      <c r="L60" s="21">
        <f>+'[5]financial profile(mcso)'!$I$126</f>
        <v>-0.15039595016084373</v>
      </c>
      <c r="M60" s="21">
        <f>+'[6]financial profile(mcso)'!$I$126</f>
        <v>-0.15039595016083379</v>
      </c>
      <c r="N60" s="15">
        <f>L60-M60</f>
        <v>-9.936496070395151E-15</v>
      </c>
      <c r="O60" s="12">
        <f>N60/M60*100</f>
        <v>6.6068907173158834E-12</v>
      </c>
      <c r="P60" s="15"/>
      <c r="Q60" s="15">
        <f>+'[5]financial profile(mcso)'!$I$129</f>
        <v>-1.2354840523212798</v>
      </c>
      <c r="R60" s="15">
        <f>+'[6]financial profile(mcso)'!$I$129</f>
        <v>-1.7491033711306285</v>
      </c>
      <c r="S60" s="15">
        <f>Q60-R60</f>
        <v>0.51361931880934875</v>
      </c>
      <c r="T60" s="12">
        <f>S60/R60*100</f>
        <v>-29.364720649834595</v>
      </c>
      <c r="U60" s="15"/>
      <c r="V60" s="15">
        <f>+'[5]financial profile(mcso)'!$I$130</f>
        <v>0</v>
      </c>
      <c r="W60" s="15">
        <f>+'[6]financial profile(mcso)'!$I$130</f>
        <v>7.8387838719978648E-6</v>
      </c>
      <c r="X60" s="15">
        <f>V60-W60</f>
        <v>-7.8387838719978648E-6</v>
      </c>
      <c r="Y60" s="12">
        <f>X60/W60*100</f>
        <v>-100</v>
      </c>
      <c r="Z60" s="15"/>
      <c r="AA60" s="15">
        <f>+'[5]financial profile(mcso)'!$I$131</f>
        <v>0</v>
      </c>
      <c r="AB60" s="15">
        <v>0</v>
      </c>
      <c r="AC60" s="15"/>
      <c r="AD60" s="12"/>
      <c r="AE60" s="15"/>
      <c r="AF60" s="21">
        <f>+'[5]financial profile(mcso)'!$I$132</f>
        <v>-0.41886980509252097</v>
      </c>
      <c r="AG60" s="21">
        <f>+'[6]financial profile(mcso)'!$I$132</f>
        <v>-1.2346270731959543</v>
      </c>
      <c r="AH60" s="15">
        <f>AF60-AG60</f>
        <v>0.8157572681034333</v>
      </c>
      <c r="AI60" s="12">
        <f>AH60/AG60*100</f>
        <v>-66.073171876246391</v>
      </c>
      <c r="AJ60" s="15"/>
      <c r="AK60" s="21">
        <f>+'[5]financial profile(mcso)'!$I$133</f>
        <v>7.26028446764857E-6</v>
      </c>
      <c r="AL60" s="21">
        <f>+'[6]financial profile(mcso)'!$I$133</f>
        <v>-0.17999094320938921</v>
      </c>
      <c r="AM60" s="15">
        <f>AK60-AL60</f>
        <v>0.17999820349385687</v>
      </c>
      <c r="AN60" s="12"/>
      <c r="AO60" s="15"/>
      <c r="AP60" s="15">
        <f>+'[5]financial profile(mcso)'!$I$134</f>
        <v>-0.33787902478588427</v>
      </c>
      <c r="AQ60" s="15">
        <v>-0.58514084552755363</v>
      </c>
      <c r="AR60" s="15">
        <f>AP60-AQ60</f>
        <v>0.24726182074166936</v>
      </c>
      <c r="AS60" s="12">
        <f>AR60/AQ60*100</f>
        <v>-42.256804089405527</v>
      </c>
      <c r="AT60" s="18"/>
      <c r="AU60" s="18"/>
      <c r="AV60" s="18"/>
      <c r="AW60" s="18"/>
      <c r="AX60" s="18"/>
      <c r="AY60" s="18"/>
      <c r="AZ60" s="18"/>
      <c r="BA60" s="16"/>
      <c r="BB60" s="16"/>
      <c r="BC60" s="16"/>
      <c r="BD60" s="16"/>
      <c r="BE60" s="16"/>
      <c r="BF60" s="16"/>
      <c r="BG60" s="16"/>
    </row>
    <row r="61" spans="1:59" s="13" customFormat="1" ht="15" customHeight="1" x14ac:dyDescent="0.25">
      <c r="A61" s="22" t="s">
        <v>58</v>
      </c>
      <c r="B61" s="12">
        <f>+'[5]financial profile(mcso)'!$F$127</f>
        <v>-569.39530000003288</v>
      </c>
      <c r="C61" s="12">
        <f>+'[6]financial profile(mcso)'!$F$127</f>
        <v>-122.97830000001704</v>
      </c>
      <c r="D61" s="12">
        <f>B61-C61</f>
        <v>-446.41700000001583</v>
      </c>
      <c r="E61" s="12">
        <f>D61/C61*100</f>
        <v>363.00469269778</v>
      </c>
      <c r="F61" s="12"/>
      <c r="G61" s="12">
        <f>+'[5]financial profile(mcso)'!$F$128</f>
        <v>-571.01780000000144</v>
      </c>
      <c r="H61" s="12">
        <f>+'[6]financial profile(mcso)'!$F$128</f>
        <v>-571.01780000000144</v>
      </c>
      <c r="I61" s="12">
        <f>G61-H61</f>
        <v>0</v>
      </c>
      <c r="J61" s="12">
        <f>I61/H61*100</f>
        <v>0</v>
      </c>
      <c r="K61" s="12"/>
      <c r="L61" s="12">
        <f>+'[5]financial profile(mcso)'!$F$126</f>
        <v>-1762.5471400000388</v>
      </c>
      <c r="M61" s="12">
        <f>+'[6]financial profile(mcso)'!$F$126</f>
        <v>-1762.5471399999224</v>
      </c>
      <c r="N61" s="12">
        <f>L61-M61</f>
        <v>-1.1641532182693481E-10</v>
      </c>
      <c r="O61" s="12">
        <f>N61/M61*100</f>
        <v>6.6049479860686129E-12</v>
      </c>
      <c r="P61" s="12"/>
      <c r="Q61" s="12">
        <f>+'[5]financial profile(mcso)'!$F$129</f>
        <v>-9203.5654800000484</v>
      </c>
      <c r="R61" s="12">
        <f>+'[6]financial profile(mcso)'!$F$129</f>
        <v>-9697.7304800000275</v>
      </c>
      <c r="S61" s="12">
        <f>Q61-R61</f>
        <v>494.16499999997905</v>
      </c>
      <c r="T61" s="12">
        <f>S61/R61*100</f>
        <v>-5.0956767773564442</v>
      </c>
      <c r="U61" s="12"/>
      <c r="V61" s="12">
        <f>+'[5]financial profile(mcso)'!$F$130</f>
        <v>0</v>
      </c>
      <c r="W61" s="12">
        <f>+'[6]financial profile(mcso)'!$F$130</f>
        <v>6.9200000143609941E-3</v>
      </c>
      <c r="X61" s="12">
        <f>V61-W61</f>
        <v>-6.9200000143609941E-3</v>
      </c>
      <c r="Y61" s="12">
        <f>X61/W61*100</f>
        <v>-100</v>
      </c>
      <c r="Z61" s="12"/>
      <c r="AA61" s="12">
        <f>+'[5]financial profile(mcso)'!$F$131</f>
        <v>-1.8700000073295087E-3</v>
      </c>
      <c r="AB61" s="12">
        <f>+'[6]financial profile(mcso)'!$F$131</f>
        <v>-1.8700000073295087E-3</v>
      </c>
      <c r="AC61" s="12">
        <f>AA61-AB61</f>
        <v>0</v>
      </c>
      <c r="AD61" s="12"/>
      <c r="AE61" s="12"/>
      <c r="AF61" s="12">
        <f>+'[5]financial profile(mcso)'!$F$132</f>
        <v>-6808.9628299999749</v>
      </c>
      <c r="AG61" s="12">
        <f>+'[6]financial profile(mcso)'!$F$132</f>
        <v>-18360.289829999965</v>
      </c>
      <c r="AH61" s="12">
        <f>AF61-AG61</f>
        <v>11551.32699999999</v>
      </c>
      <c r="AI61" s="12">
        <f>AH61/AG61*100</f>
        <v>-62.914731232213953</v>
      </c>
      <c r="AJ61" s="12"/>
      <c r="AK61" s="12">
        <f>+'[5]financial profile(mcso)'!$F$133</f>
        <v>6.8779999972321093E-2</v>
      </c>
      <c r="AL61" s="12">
        <f>+'[6]financial profile(mcso)'!$F$133</f>
        <v>-2477.8391999999876</v>
      </c>
      <c r="AM61" s="12">
        <f>AK61-AL61</f>
        <v>2477.9079799999599</v>
      </c>
      <c r="AN61" s="12">
        <f>AM61/AL61*100</f>
        <v>-100.00277580562825</v>
      </c>
      <c r="AO61" s="12"/>
      <c r="AP61" s="12">
        <f>L61+B61+G61+Q61+V61+AA61+AF61+AK61</f>
        <v>-18915.421640000131</v>
      </c>
      <c r="AQ61" s="12">
        <f>M61+C61+H61+R61+W61+AB61+AG61+AL61</f>
        <v>-32992.397699999914</v>
      </c>
      <c r="AR61" s="12">
        <f>AP61-AQ61</f>
        <v>14076.976059999783</v>
      </c>
      <c r="AS61" s="12">
        <f>AR61/AQ61*100</f>
        <v>-42.66733260189762</v>
      </c>
    </row>
    <row r="62" spans="1:59" s="13" customFormat="1" ht="15" customHeight="1" x14ac:dyDescent="0.25">
      <c r="A62" s="11" t="s">
        <v>59</v>
      </c>
      <c r="B62" s="12">
        <f>+'[5]financial profile(mcso)'!$K$127</f>
        <v>174148.22934999998</v>
      </c>
      <c r="C62" s="12">
        <f>+'[6]financial profile(mcso)'!$K$127</f>
        <v>156090.65050999998</v>
      </c>
      <c r="D62" s="12">
        <f>B62-C62</f>
        <v>18057.578840000002</v>
      </c>
      <c r="E62" s="12">
        <f>D62/C62*100</f>
        <v>11.568648590418386</v>
      </c>
      <c r="F62" s="12"/>
      <c r="G62" s="12">
        <f>+'[5]financial profile(mcso)'!$K$128</f>
        <v>41657.409950000001</v>
      </c>
      <c r="H62" s="12">
        <f>+'[6]financial profile(mcso)'!$K$128</f>
        <v>45220.879950000002</v>
      </c>
      <c r="I62" s="12">
        <f>G62-H62</f>
        <v>-3563.4700000000012</v>
      </c>
      <c r="J62" s="12">
        <f>I62/H62*100</f>
        <v>-7.8801429869124018</v>
      </c>
      <c r="K62" s="12"/>
      <c r="L62" s="12">
        <f>+'[5]financial profile(mcso)'!$K$126</f>
        <v>188793.41441999999</v>
      </c>
      <c r="M62" s="12">
        <f>+'[6]financial profile(mcso)'!$K$126</f>
        <v>218680.14142</v>
      </c>
      <c r="N62" s="12">
        <f>L62-M62</f>
        <v>-29886.727000000014</v>
      </c>
      <c r="O62" s="12">
        <f>N62/M62*100</f>
        <v>-13.666868333782153</v>
      </c>
      <c r="P62" s="12"/>
      <c r="Q62" s="12">
        <f>+'[5]financial profile(mcso)'!$K$129</f>
        <v>133737.21923000002</v>
      </c>
      <c r="R62" s="12">
        <f>+'[6]financial profile(mcso)'!$K$129</f>
        <v>99898.381670000002</v>
      </c>
      <c r="S62" s="12">
        <f>Q62-R62</f>
        <v>33838.837560000014</v>
      </c>
      <c r="T62" s="12">
        <f>S62/R62*100</f>
        <v>33.873259000112505</v>
      </c>
      <c r="U62" s="12"/>
      <c r="V62" s="12">
        <f>+'[5]financial profile(mcso)'!$K$130</f>
        <v>26409.380929999999</v>
      </c>
      <c r="W62" s="12">
        <f>+'[6]financial profile(mcso)'!$K$130</f>
        <v>28285.120850000003</v>
      </c>
      <c r="X62" s="12">
        <f>V62-W62</f>
        <v>-1875.7399200000036</v>
      </c>
      <c r="Y62" s="12">
        <f>X62/W62*100</f>
        <v>-6.6315428876804789</v>
      </c>
      <c r="Z62" s="12"/>
      <c r="AA62" s="12">
        <f>+'[5]financial profile(mcso)'!$K$131</f>
        <v>-1.4599999999999999E-3</v>
      </c>
      <c r="AB62" s="12">
        <f>'[7]financial profile'!$K$131</f>
        <v>-1.4599999999999999E-3</v>
      </c>
      <c r="AC62" s="12">
        <f>AA62-AB62</f>
        <v>0</v>
      </c>
      <c r="AD62" s="12"/>
      <c r="AE62" s="12"/>
      <c r="AF62" s="12">
        <f>+'[5]financial profile(mcso)'!$K$132</f>
        <v>415860.35451999999</v>
      </c>
      <c r="AG62" s="12">
        <f>+'[6]financial profile(mcso)'!$K$132</f>
        <v>384477.43547000003</v>
      </c>
      <c r="AH62" s="12">
        <f>AF62-AG62</f>
        <v>31382.919049999968</v>
      </c>
      <c r="AI62" s="12">
        <f>AH62/AG62*100</f>
        <v>8.1624865739224148</v>
      </c>
      <c r="AJ62" s="12"/>
      <c r="AK62" s="12">
        <f>+'[5]financial profile(mcso)'!$K$133</f>
        <v>222535.82900999999</v>
      </c>
      <c r="AL62" s="12">
        <f>+'[6]financial profile(mcso)'!$K$133</f>
        <v>259474.20249</v>
      </c>
      <c r="AM62" s="12">
        <f>AK62-AL62</f>
        <v>-36938.373480000009</v>
      </c>
      <c r="AN62" s="12">
        <f>AM62/AL62*100</f>
        <v>-14.235855867568798</v>
      </c>
      <c r="AO62" s="12"/>
      <c r="AP62" s="12">
        <f>L62+B62+G62+Q62+V62+AA62+AF62+AK62</f>
        <v>1203141.83595</v>
      </c>
      <c r="AQ62" s="12">
        <f>M62+C62+H62+R62+W62+AB62+AG62+AL62</f>
        <v>1192126.8108999999</v>
      </c>
      <c r="AR62" s="12">
        <f>AP62-AQ62</f>
        <v>11015.025050000055</v>
      </c>
      <c r="AS62" s="12">
        <f>AR62/AQ62*100</f>
        <v>0.92398098501653758</v>
      </c>
    </row>
    <row r="63" spans="1:59" ht="13.5" customHeight="1" x14ac:dyDescent="0.25">
      <c r="B63" s="15"/>
      <c r="C63" s="15"/>
      <c r="D63" s="15"/>
      <c r="E63" s="12"/>
      <c r="F63" s="15"/>
      <c r="G63" s="15"/>
      <c r="H63" s="15"/>
      <c r="I63" s="15"/>
      <c r="J63" s="12"/>
      <c r="K63" s="15"/>
      <c r="L63" s="15"/>
      <c r="M63" s="15"/>
      <c r="N63" s="15"/>
      <c r="O63" s="12"/>
      <c r="P63" s="15"/>
      <c r="Q63" s="15"/>
      <c r="R63" s="15"/>
      <c r="S63" s="15"/>
      <c r="T63" s="12"/>
      <c r="U63" s="15"/>
      <c r="V63" s="15"/>
      <c r="W63" s="15"/>
      <c r="X63" s="15"/>
      <c r="Y63" s="12"/>
      <c r="Z63" s="15"/>
      <c r="AA63" s="15"/>
      <c r="AB63" s="15"/>
      <c r="AC63" s="15"/>
      <c r="AD63" s="12"/>
      <c r="AE63" s="15"/>
      <c r="AF63" s="15"/>
      <c r="AG63" s="15"/>
      <c r="AH63" s="15"/>
      <c r="AI63" s="12"/>
      <c r="AJ63" s="15"/>
      <c r="AK63" s="15"/>
      <c r="AL63" s="15"/>
      <c r="AM63" s="15"/>
      <c r="AN63" s="12"/>
      <c r="AO63" s="15"/>
      <c r="AP63" s="15"/>
      <c r="AQ63" s="15"/>
      <c r="AR63" s="15"/>
      <c r="AS63" s="12"/>
    </row>
    <row r="64" spans="1:59" ht="18.75" customHeight="1" x14ac:dyDescent="0.3">
      <c r="A64" s="1" t="s">
        <v>60</v>
      </c>
      <c r="B64" s="15"/>
      <c r="C64" s="15"/>
      <c r="D64" s="15"/>
      <c r="E64" s="12"/>
      <c r="F64" s="15"/>
      <c r="G64" s="15"/>
      <c r="H64" s="15"/>
      <c r="I64" s="15"/>
      <c r="J64" s="12"/>
      <c r="K64" s="15"/>
      <c r="L64" s="15"/>
      <c r="M64" s="15"/>
      <c r="N64" s="15"/>
      <c r="O64" s="12"/>
      <c r="P64" s="15"/>
      <c r="Q64" s="15"/>
      <c r="R64" s="15"/>
      <c r="S64" s="15"/>
      <c r="T64" s="12"/>
      <c r="U64" s="15"/>
      <c r="V64" s="15"/>
      <c r="W64" s="15"/>
      <c r="X64" s="15"/>
      <c r="Y64" s="12"/>
      <c r="Z64" s="15"/>
      <c r="AA64" s="15"/>
      <c r="AB64" s="15"/>
      <c r="AC64" s="15"/>
      <c r="AD64" s="12"/>
      <c r="AE64" s="15"/>
      <c r="AF64" s="15"/>
      <c r="AG64" s="15"/>
      <c r="AH64" s="15"/>
      <c r="AI64" s="12"/>
      <c r="AJ64" s="15"/>
      <c r="AK64" s="15"/>
      <c r="AL64" s="15"/>
      <c r="AM64" s="15"/>
      <c r="AN64" s="12"/>
      <c r="AO64" s="15"/>
      <c r="AP64" s="15"/>
      <c r="AQ64" s="15"/>
      <c r="AR64" s="15"/>
      <c r="AS64" s="12"/>
    </row>
    <row r="65" spans="1:59" ht="9.9" customHeight="1" x14ac:dyDescent="0.25">
      <c r="B65" s="15"/>
      <c r="C65" s="15"/>
      <c r="D65" s="15"/>
      <c r="E65" s="12"/>
      <c r="F65" s="15"/>
      <c r="G65" s="15"/>
      <c r="H65" s="15"/>
      <c r="I65" s="15"/>
      <c r="J65" s="12"/>
      <c r="K65" s="15"/>
      <c r="L65" s="15"/>
      <c r="M65" s="15"/>
      <c r="N65" s="15"/>
      <c r="O65" s="12"/>
      <c r="P65" s="15"/>
      <c r="Q65" s="15"/>
      <c r="R65" s="15"/>
      <c r="S65" s="15"/>
      <c r="T65" s="12"/>
      <c r="U65" s="15"/>
      <c r="V65" s="15"/>
      <c r="W65" s="15"/>
      <c r="X65" s="15"/>
      <c r="Y65" s="12"/>
      <c r="Z65" s="15"/>
      <c r="AA65" s="15"/>
      <c r="AB65" s="15"/>
      <c r="AC65" s="15"/>
      <c r="AD65" s="12"/>
      <c r="AE65" s="15"/>
      <c r="AF65" s="15"/>
      <c r="AG65" s="15"/>
      <c r="AH65" s="15"/>
      <c r="AI65" s="12"/>
      <c r="AJ65" s="15"/>
      <c r="AK65" s="15"/>
      <c r="AL65" s="15"/>
      <c r="AM65" s="15"/>
      <c r="AN65" s="12"/>
      <c r="AO65" s="15"/>
      <c r="AP65" s="15"/>
      <c r="AQ65" s="15"/>
      <c r="AR65" s="15"/>
      <c r="AS65" s="12"/>
    </row>
    <row r="66" spans="1:59" s="13" customFormat="1" ht="15" customHeight="1" x14ac:dyDescent="0.25">
      <c r="A66" s="11" t="s">
        <v>61</v>
      </c>
      <c r="B66" s="12">
        <f>VLOOKUP(A66,[8]REG10!$A$66:$AN$78,2,FALSE)</f>
        <v>117595.29135999999</v>
      </c>
      <c r="C66" s="12">
        <v>116337.1464</v>
      </c>
      <c r="D66" s="12">
        <f t="shared" ref="D66:D78" si="39">B66-C66</f>
        <v>1258.1449599999905</v>
      </c>
      <c r="E66" s="12">
        <f t="shared" ref="E66:E71" si="40">D66/C66*100</f>
        <v>1.0814645183698528</v>
      </c>
      <c r="F66" s="12"/>
      <c r="G66" s="12">
        <f>VLOOKUP(A66,[8]REG10!$A$66:$AN$78,7,FALSE)</f>
        <v>16332.684760000002</v>
      </c>
      <c r="H66" s="12">
        <v>13904.929819999999</v>
      </c>
      <c r="I66" s="12">
        <f t="shared" ref="I66:I78" si="41">G66-H66</f>
        <v>2427.7549400000025</v>
      </c>
      <c r="J66" s="12">
        <f t="shared" ref="J66:J71" si="42">I66/H66*100</f>
        <v>17.459670573152181</v>
      </c>
      <c r="K66" s="12"/>
      <c r="L66" s="12">
        <f>VLOOKUP(A66,[8]REG10!$A$66:$AN$78,12,FALSE)</f>
        <v>131260.09052292796</v>
      </c>
      <c r="M66" s="12">
        <v>122847.65300000001</v>
      </c>
      <c r="N66" s="12">
        <f t="shared" ref="N66:N77" si="43">L66-M66</f>
        <v>8412.437522927954</v>
      </c>
      <c r="O66" s="12">
        <f t="shared" ref="O66:O71" si="44">N66/M66*100</f>
        <v>6.8478618170490835</v>
      </c>
      <c r="P66" s="12"/>
      <c r="Q66" s="12">
        <f>VLOOKUP(A66,[8]REG10!$A$66:$AN$78,17,FALSE)</f>
        <v>60420.557134000002</v>
      </c>
      <c r="R66" s="12">
        <v>60089.914620000003</v>
      </c>
      <c r="S66" s="12">
        <f t="shared" ref="S66:S78" si="45">Q66-R66</f>
        <v>330.64251399999921</v>
      </c>
      <c r="T66" s="12">
        <f t="shared" ref="T66:T71" si="46">S66/R66*100</f>
        <v>0.55024627026171535</v>
      </c>
      <c r="U66" s="12"/>
      <c r="V66" s="19">
        <f>VLOOKUP(A66,[8]REG10!$A$66:$AN$78,22,FALSE)</f>
        <v>40183.127999999997</v>
      </c>
      <c r="W66" s="19">
        <v>41031.616869999998</v>
      </c>
      <c r="X66" s="12">
        <f t="shared" ref="X66:X78" si="47">V66-W66</f>
        <v>-848.48887000000104</v>
      </c>
      <c r="Y66" s="12">
        <f t="shared" ref="Y66:Y71" si="48">X66/W66*100</f>
        <v>-2.0678904092136037</v>
      </c>
      <c r="Z66" s="12"/>
      <c r="AA66" s="12">
        <f>VLOOKUP(A66,[8]REG10!$A$66:$AN$78,27,FALSE)</f>
        <v>88129.792000000001</v>
      </c>
      <c r="AB66" s="12">
        <v>88183.176689999993</v>
      </c>
      <c r="AC66" s="12">
        <f>AA66-AB66</f>
        <v>-53.384689999991679</v>
      </c>
      <c r="AD66" s="12">
        <f t="shared" ref="AD66:AD71" si="49">AC66/AB66*100</f>
        <v>-6.0538406534911687E-2</v>
      </c>
      <c r="AE66" s="12"/>
      <c r="AF66" s="12">
        <f>VLOOKUP(A66,[8]REG10!$A$66:$AN$78,32,FALSE)</f>
        <v>190853.47269999998</v>
      </c>
      <c r="AG66" s="12">
        <v>223014.37158000001</v>
      </c>
      <c r="AH66" s="12">
        <f t="shared" ref="AH66:AH78" si="50">AF66-AG66</f>
        <v>-32160.898880000022</v>
      </c>
      <c r="AI66" s="12">
        <f t="shared" ref="AI66:AI77" si="51">AH66/AG66*100</f>
        <v>-14.420998365328765</v>
      </c>
      <c r="AJ66" s="12"/>
      <c r="AK66" s="12">
        <f>VLOOKUP(A66,[8]REG10!$A$66:$AN$78,37,FALSE)</f>
        <v>89114.987500000003</v>
      </c>
      <c r="AL66" s="12">
        <v>85460.119500000001</v>
      </c>
      <c r="AM66" s="12">
        <f t="shared" ref="AM66:AM78" si="52">AK66-AL66</f>
        <v>3654.8680000000022</v>
      </c>
      <c r="AN66" s="12">
        <f t="shared" ref="AN66:AN77" si="53">AM66/AL66*100</f>
        <v>4.2766942304591584</v>
      </c>
      <c r="AO66" s="12"/>
      <c r="AP66" s="12">
        <f t="shared" ref="AP66:AQ68" si="54">L66+B66+G66+Q66+V66+AA66+AF66+AK66</f>
        <v>733890.00397692807</v>
      </c>
      <c r="AQ66" s="12">
        <f t="shared" si="54"/>
        <v>750868.92848000012</v>
      </c>
      <c r="AR66" s="12">
        <f t="shared" ref="AR66:AR78" si="55">AP66-AQ66</f>
        <v>-16978.924503072049</v>
      </c>
      <c r="AS66" s="12">
        <f t="shared" ref="AS66:AS71" si="56">AR66/AQ66*100</f>
        <v>-2.2612367963397881</v>
      </c>
    </row>
    <row r="67" spans="1:59" s="13" customFormat="1" ht="15" customHeight="1" x14ac:dyDescent="0.25">
      <c r="A67" s="11" t="s">
        <v>62</v>
      </c>
      <c r="B67" s="12">
        <f>VLOOKUP(A67,[8]REG10!$A$66:$AN$78,2,FALSE)</f>
        <v>107122.95851</v>
      </c>
      <c r="C67" s="12">
        <v>105294.38385</v>
      </c>
      <c r="D67" s="12">
        <f t="shared" si="39"/>
        <v>1828.5746599999984</v>
      </c>
      <c r="E67" s="12">
        <f t="shared" si="40"/>
        <v>1.73663076143258</v>
      </c>
      <c r="F67" s="12"/>
      <c r="G67" s="12">
        <f>VLOOKUP(A67,[8]REG10!$A$66:$AN$78,7,FALSE)</f>
        <v>13643.834199999999</v>
      </c>
      <c r="H67" s="12">
        <v>11987.076489999999</v>
      </c>
      <c r="I67" s="12">
        <f t="shared" si="41"/>
        <v>1656.7577099999999</v>
      </c>
      <c r="J67" s="12">
        <f t="shared" si="42"/>
        <v>13.821199117083468</v>
      </c>
      <c r="K67" s="12"/>
      <c r="L67" s="12">
        <f>VLOOKUP(A67,[8]REG10!$A$66:$AN$78,12,FALSE)</f>
        <v>111547.14232</v>
      </c>
      <c r="M67" s="12">
        <v>105769.89599999999</v>
      </c>
      <c r="N67" s="12">
        <f t="shared" si="43"/>
        <v>5777.2463200000057</v>
      </c>
      <c r="O67" s="12">
        <f t="shared" si="44"/>
        <v>5.4620894398912956</v>
      </c>
      <c r="P67" s="12"/>
      <c r="Q67" s="12">
        <f>VLOOKUP(A67,[8]REG10!$A$66:$AN$78,17,FALSE)</f>
        <v>54018.404992000003</v>
      </c>
      <c r="R67" s="12">
        <v>54401.906150000003</v>
      </c>
      <c r="S67" s="12">
        <f t="shared" si="45"/>
        <v>-383.50115799999912</v>
      </c>
      <c r="T67" s="12">
        <f t="shared" si="46"/>
        <v>-0.7049406631866687</v>
      </c>
      <c r="U67" s="12"/>
      <c r="V67" s="19">
        <f>VLOOKUP(A67,[8]REG10!$A$66:$AN$78,22,FALSE)</f>
        <v>34668.508000000002</v>
      </c>
      <c r="W67" s="19">
        <v>35480.589</v>
      </c>
      <c r="X67" s="12">
        <f t="shared" si="47"/>
        <v>-812.08099999999831</v>
      </c>
      <c r="Y67" s="12">
        <f t="shared" si="48"/>
        <v>-2.288803604697764</v>
      </c>
      <c r="Z67" s="12"/>
      <c r="AA67" s="12">
        <f>VLOOKUP(A67,[8]REG10!$A$66:$AN$78,27,FALSE)</f>
        <v>78596.441000000006</v>
      </c>
      <c r="AB67" s="12">
        <v>79178.578800000003</v>
      </c>
      <c r="AC67" s="12">
        <f>AA67-AB67</f>
        <v>-582.13779999999679</v>
      </c>
      <c r="AD67" s="12">
        <f t="shared" si="49"/>
        <v>-0.73522132983775745</v>
      </c>
      <c r="AE67" s="12"/>
      <c r="AF67" s="12">
        <f>VLOOKUP(A67,[8]REG10!$A$66:$AN$78,32,FALSE)</f>
        <v>185923.60402</v>
      </c>
      <c r="AG67" s="12">
        <v>214470.82147</v>
      </c>
      <c r="AH67" s="12">
        <f t="shared" si="50"/>
        <v>-28547.217449999996</v>
      </c>
      <c r="AI67" s="12">
        <f t="shared" si="51"/>
        <v>-13.310536722121501</v>
      </c>
      <c r="AJ67" s="12"/>
      <c r="AK67" s="12">
        <f>VLOOKUP(A67,[8]REG10!$A$66:$AN$78,37,FALSE)</f>
        <v>80000.9027615378</v>
      </c>
      <c r="AL67" s="12">
        <v>77034.558000000005</v>
      </c>
      <c r="AM67" s="12">
        <f t="shared" si="52"/>
        <v>2966.3447615377954</v>
      </c>
      <c r="AN67" s="12">
        <f t="shared" si="53"/>
        <v>3.8506675945850111</v>
      </c>
      <c r="AO67" s="12"/>
      <c r="AP67" s="12">
        <f>L67+B67+G67+Q67+V67+AA67+AF67+AK67</f>
        <v>665521.79580353783</v>
      </c>
      <c r="AQ67" s="12">
        <f t="shared" si="54"/>
        <v>683617.80975999997</v>
      </c>
      <c r="AR67" s="12">
        <f t="shared" si="55"/>
        <v>-18096.01395646215</v>
      </c>
      <c r="AS67" s="12">
        <f t="shared" si="56"/>
        <v>-2.6470951602058435</v>
      </c>
    </row>
    <row r="68" spans="1:59" s="13" customFormat="1" ht="15" customHeight="1" x14ac:dyDescent="0.25">
      <c r="A68" s="11" t="s">
        <v>63</v>
      </c>
      <c r="B68" s="12">
        <f>VLOOKUP(A68,[8]REG10!$A$66:$AN$78,2,FALSE)</f>
        <v>170.6123</v>
      </c>
      <c r="C68" s="12">
        <v>154.73140000000001</v>
      </c>
      <c r="D68" s="12">
        <f t="shared" si="39"/>
        <v>15.880899999999997</v>
      </c>
      <c r="E68" s="12">
        <f t="shared" si="40"/>
        <v>10.263527635631808</v>
      </c>
      <c r="F68" s="12"/>
      <c r="G68" s="12">
        <f>VLOOKUP(A68,[8]REG10!$A$66:$AN$78,7,FALSE)</f>
        <v>39.525400000000005</v>
      </c>
      <c r="H68" s="12">
        <v>42.535919999999997</v>
      </c>
      <c r="I68" s="12">
        <f t="shared" si="41"/>
        <v>-3.0105199999999925</v>
      </c>
      <c r="J68" s="12">
        <f t="shared" si="42"/>
        <v>-7.0775946541181964</v>
      </c>
      <c r="K68" s="12"/>
      <c r="L68" s="12">
        <f>VLOOKUP(A68,[8]REG10!$A$66:$AN$78,12,FALSE)</f>
        <v>192.34479999999999</v>
      </c>
      <c r="M68" s="12">
        <v>196.477</v>
      </c>
      <c r="N68" s="12">
        <f t="shared" si="43"/>
        <v>-4.1322000000000116</v>
      </c>
      <c r="O68" s="12">
        <f t="shared" si="44"/>
        <v>-2.1031469332288317</v>
      </c>
      <c r="P68" s="12"/>
      <c r="Q68" s="12">
        <f>VLOOKUP(A68,[8]REG10!$A$66:$AN$78,17,FALSE)</f>
        <v>190.286495</v>
      </c>
      <c r="R68" s="12">
        <v>209.90893</v>
      </c>
      <c r="S68" s="12">
        <f t="shared" si="45"/>
        <v>-19.622434999999996</v>
      </c>
      <c r="T68" s="12">
        <f t="shared" si="46"/>
        <v>-9.3480706132892948</v>
      </c>
      <c r="U68" s="12"/>
      <c r="V68" s="19">
        <f>VLOOKUP(A68,[8]REG10!$A$66:$AN$78,22,FALSE)</f>
        <v>204.40299999999999</v>
      </c>
      <c r="W68" s="19">
        <v>233.0565</v>
      </c>
      <c r="X68" s="12">
        <f t="shared" si="47"/>
        <v>-28.653500000000008</v>
      </c>
      <c r="Y68" s="12">
        <f t="shared" si="48"/>
        <v>-12.294658162291123</v>
      </c>
      <c r="Z68" s="12"/>
      <c r="AA68" s="12">
        <f>VLOOKUP(A68,[8]REG10!$A$66:$AN$78,27,FALSE)</f>
        <v>174.93</v>
      </c>
      <c r="AB68" s="12">
        <v>168.178</v>
      </c>
      <c r="AC68" s="12">
        <f>AA68-AB68</f>
        <v>6.7520000000000095</v>
      </c>
      <c r="AD68" s="12">
        <f t="shared" si="49"/>
        <v>4.0147938493738833</v>
      </c>
      <c r="AE68" s="12"/>
      <c r="AF68" s="12">
        <f>VLOOKUP(A68,[8]REG10!$A$66:$AN$78,32,FALSE)</f>
        <v>0</v>
      </c>
      <c r="AG68" s="12">
        <v>0</v>
      </c>
      <c r="AH68" s="12">
        <f t="shared" si="50"/>
        <v>0</v>
      </c>
      <c r="AI68" s="12"/>
      <c r="AJ68" s="12"/>
      <c r="AK68" s="12">
        <f>VLOOKUP(A68,[8]REG10!$A$66:$AN$78,37,FALSE)</f>
        <v>140.71132222222224</v>
      </c>
      <c r="AL68" s="12">
        <v>162.39099999999999</v>
      </c>
      <c r="AM68" s="12">
        <f t="shared" si="52"/>
        <v>-21.679677777777755</v>
      </c>
      <c r="AN68" s="12">
        <f t="shared" si="53"/>
        <v>-13.350295138140511</v>
      </c>
      <c r="AO68" s="12"/>
      <c r="AP68" s="12">
        <f t="shared" si="54"/>
        <v>1112.8133172222222</v>
      </c>
      <c r="AQ68" s="12">
        <f t="shared" si="54"/>
        <v>1167.2787499999999</v>
      </c>
      <c r="AR68" s="12">
        <f t="shared" si="55"/>
        <v>-54.465432777777778</v>
      </c>
      <c r="AS68" s="12">
        <f t="shared" si="56"/>
        <v>-4.6660176738227932</v>
      </c>
    </row>
    <row r="69" spans="1:59" ht="15" customHeight="1" x14ac:dyDescent="0.25">
      <c r="A69" s="3" t="s">
        <v>64</v>
      </c>
      <c r="B69" s="15">
        <f>(B66-B67-B68)/B66*100</f>
        <v>8.7603172124152913</v>
      </c>
      <c r="C69" s="15">
        <f>(C66-C67-C68)/C66*100</f>
        <v>9.3590323356942839</v>
      </c>
      <c r="D69" s="15"/>
      <c r="E69" s="28">
        <f>+B69-C69</f>
        <v>-0.59871512327899268</v>
      </c>
      <c r="F69" s="15"/>
      <c r="G69" s="15">
        <f>(G66-G67-G68)/G66*100</f>
        <v>16.221002235274895</v>
      </c>
      <c r="H69" s="15">
        <f>(H66-H67-H68)/H66*100</f>
        <v>13.486708917456442</v>
      </c>
      <c r="I69" s="15"/>
      <c r="J69" s="28">
        <f>+G69-H69</f>
        <v>2.7342933178184534</v>
      </c>
      <c r="K69" s="15"/>
      <c r="L69" s="15">
        <f>(L66-L67-L68)/L66*100</f>
        <v>14.871697349254978</v>
      </c>
      <c r="M69" s="15">
        <f>(M66-M67-M68)/M66*100</f>
        <v>13.74163818986433</v>
      </c>
      <c r="N69" s="15"/>
      <c r="O69" s="28">
        <f>+L69-M69</f>
        <v>1.1300591593906475</v>
      </c>
      <c r="P69" s="15"/>
      <c r="Q69" s="15">
        <f>(Q66-Q67-Q68)/Q66*100</f>
        <v>10.281046619982991</v>
      </c>
      <c r="R69" s="15">
        <f>(R66-R67-R68)/R66*100</f>
        <v>9.116504116610443</v>
      </c>
      <c r="S69" s="15"/>
      <c r="T69" s="28">
        <f>+Q69-R69</f>
        <v>1.1645425033725481</v>
      </c>
      <c r="U69" s="15"/>
      <c r="V69" s="15">
        <f>(V66-V67-V68)/V66*100</f>
        <v>13.215041397474073</v>
      </c>
      <c r="W69" s="15">
        <f>(W66-W67-W68)/W66*100</f>
        <v>12.960667347935292</v>
      </c>
      <c r="X69" s="15"/>
      <c r="Y69" s="28">
        <f>+V69-W69</f>
        <v>0.25437404953878051</v>
      </c>
      <c r="Z69" s="15"/>
      <c r="AA69" s="15">
        <f>(AA66-AA67-AA68)/AA66*100</f>
        <v>10.618907395129213</v>
      </c>
      <c r="AB69" s="15">
        <f>(AB66-AB67-AB68)/AB66*100</f>
        <v>10.020527975606534</v>
      </c>
      <c r="AC69" s="15"/>
      <c r="AD69" s="28">
        <f>AA69-AB69</f>
        <v>0.59837941952267926</v>
      </c>
      <c r="AE69" s="15"/>
      <c r="AF69" s="15">
        <f>(AF66-AF67-AF68)/AF66*100</f>
        <v>2.583064698932243</v>
      </c>
      <c r="AG69" s="15">
        <f>(AG66-AG67-AG68)/AG66*100</f>
        <v>3.8309414991828263</v>
      </c>
      <c r="AH69" s="15"/>
      <c r="AI69" s="28">
        <f>AF69-AG69</f>
        <v>-1.2478768002505833</v>
      </c>
      <c r="AJ69" s="15"/>
      <c r="AK69" s="15">
        <f>(AK66-AK67-AK68)/AK66*100</f>
        <v>10.069432390640218</v>
      </c>
      <c r="AL69" s="15">
        <v>9.66</v>
      </c>
      <c r="AM69" s="15"/>
      <c r="AN69" s="28">
        <f>AK69-AL69</f>
        <v>0.40943239064021775</v>
      </c>
      <c r="AO69" s="15"/>
      <c r="AP69" s="15">
        <f>(AP66-AP67-AP68)/AP66*100</f>
        <v>9.164233671492056</v>
      </c>
      <c r="AQ69" s="15">
        <f>(AQ66-AQ67-AQ68)/AQ66*100</f>
        <v>8.8009820973382205</v>
      </c>
      <c r="AR69" s="15"/>
      <c r="AS69" s="28">
        <f>AP69-AQ69</f>
        <v>0.36325157415383558</v>
      </c>
      <c r="AT69" s="16"/>
      <c r="AU69" s="18"/>
      <c r="AV69" s="18"/>
      <c r="AW69" s="18"/>
      <c r="AY69" s="18"/>
      <c r="AZ69" s="18"/>
      <c r="BA69" s="18"/>
      <c r="BB69" s="18"/>
      <c r="BD69" s="18"/>
      <c r="BE69" s="18"/>
      <c r="BF69" s="18"/>
      <c r="BG69" s="18"/>
    </row>
    <row r="70" spans="1:59" ht="15" customHeight="1" x14ac:dyDescent="0.25">
      <c r="A70" s="3" t="s">
        <v>65</v>
      </c>
      <c r="B70" s="15">
        <f>B13/(B67+B68)</f>
        <v>14.780161907540862</v>
      </c>
      <c r="C70" s="15">
        <f>C13/(C67+C68)</f>
        <v>12.894863965869074</v>
      </c>
      <c r="D70" s="15">
        <f t="shared" si="39"/>
        <v>1.8852979416717872</v>
      </c>
      <c r="E70" s="12">
        <f t="shared" si="40"/>
        <v>14.620533777338876</v>
      </c>
      <c r="F70" s="15"/>
      <c r="G70" s="15">
        <f>G13/(G67+G68)</f>
        <v>13.656633955596694</v>
      </c>
      <c r="H70" s="15">
        <f>H13/(H67+H68)</f>
        <v>16.016089920722557</v>
      </c>
      <c r="I70" s="15">
        <f t="shared" si="41"/>
        <v>-2.3594559651258624</v>
      </c>
      <c r="J70" s="12">
        <f t="shared" si="42"/>
        <v>-14.731785203534978</v>
      </c>
      <c r="K70" s="15"/>
      <c r="L70" s="15">
        <f>L13/(L67+L68)</f>
        <v>16.738899557963176</v>
      </c>
      <c r="M70" s="15">
        <f>M13/(M67+M68)</f>
        <v>14.688130040555412</v>
      </c>
      <c r="N70" s="15">
        <f t="shared" si="43"/>
        <v>2.0507695174077636</v>
      </c>
      <c r="O70" s="12">
        <f t="shared" si="44"/>
        <v>13.962087152996205</v>
      </c>
      <c r="P70" s="15"/>
      <c r="Q70" s="15">
        <f>Q13/(Q67+Q68)</f>
        <v>16.80308022595306</v>
      </c>
      <c r="R70" s="15">
        <f>R13/(R67+R68)</f>
        <v>14.000375671088204</v>
      </c>
      <c r="S70" s="15">
        <f t="shared" si="45"/>
        <v>2.8027045548648566</v>
      </c>
      <c r="T70" s="12">
        <f t="shared" si="46"/>
        <v>20.018781072086842</v>
      </c>
      <c r="U70" s="15"/>
      <c r="V70" s="15">
        <f>V13/(V67+V68)</f>
        <v>16.127455425215292</v>
      </c>
      <c r="W70" s="15">
        <f>W13/(W67+W68)</f>
        <v>14.021408273204708</v>
      </c>
      <c r="X70" s="15">
        <f t="shared" si="47"/>
        <v>2.1060471520105839</v>
      </c>
      <c r="Y70" s="12">
        <f t="shared" si="48"/>
        <v>15.02022557916167</v>
      </c>
      <c r="Z70" s="15"/>
      <c r="AA70" s="15">
        <f>AA13/(AA67+AA68)</f>
        <v>16.585707058977047</v>
      </c>
      <c r="AB70" s="15">
        <f>AB13/(AB67+AB68)</f>
        <v>14.133858086938217</v>
      </c>
      <c r="AC70" s="15">
        <f>AA70-AB70</f>
        <v>2.4518489720388299</v>
      </c>
      <c r="AD70" s="12">
        <f t="shared" si="49"/>
        <v>17.347343923770556</v>
      </c>
      <c r="AE70" s="15"/>
      <c r="AF70" s="15">
        <f>AF13/(AF67+AF68)</f>
        <v>14.057064043137085</v>
      </c>
      <c r="AG70" s="15">
        <f>AG13/(AG67+AG68)</f>
        <v>11.416917360725954</v>
      </c>
      <c r="AH70" s="15">
        <f t="shared" si="50"/>
        <v>2.6401466824111317</v>
      </c>
      <c r="AI70" s="12">
        <f t="shared" si="51"/>
        <v>23.124864610943071</v>
      </c>
      <c r="AJ70" s="15"/>
      <c r="AK70" s="15">
        <f>AK13/(AK67+AK68)</f>
        <v>16.368692968910729</v>
      </c>
      <c r="AL70" s="15">
        <f>AL13/(AL67+AL68)</f>
        <v>14.071006071366886</v>
      </c>
      <c r="AM70" s="15">
        <f t="shared" si="52"/>
        <v>2.2976868975438425</v>
      </c>
      <c r="AN70" s="12">
        <f t="shared" si="53"/>
        <v>16.329229664816999</v>
      </c>
      <c r="AO70" s="15"/>
      <c r="AP70" s="15">
        <f>AP13/(AP67+AP68)</f>
        <v>15.523043011985951</v>
      </c>
      <c r="AQ70" s="15">
        <f>AQ13/(AQ67+AQ68)</f>
        <v>13.187376716641406</v>
      </c>
      <c r="AR70" s="15">
        <f t="shared" si="55"/>
        <v>2.3356662953445451</v>
      </c>
      <c r="AS70" s="12">
        <f t="shared" si="56"/>
        <v>17.711379188835355</v>
      </c>
      <c r="AU70" s="18"/>
      <c r="AV70" s="18"/>
      <c r="AW70" s="18"/>
      <c r="AY70" s="18"/>
      <c r="AZ70" s="18"/>
      <c r="BA70" s="18"/>
      <c r="BB70" s="18"/>
      <c r="BD70" s="18"/>
      <c r="BE70" s="18"/>
      <c r="BF70" s="18"/>
      <c r="BG70" s="18"/>
    </row>
    <row r="71" spans="1:59" ht="15" customHeight="1" x14ac:dyDescent="0.25">
      <c r="A71" s="3" t="s">
        <v>66</v>
      </c>
      <c r="B71" s="15">
        <f>B23/B66</f>
        <v>10.0877046993185</v>
      </c>
      <c r="C71" s="15">
        <f>C23/C66</f>
        <v>8.4363543475224851</v>
      </c>
      <c r="D71" s="15">
        <f t="shared" si="39"/>
        <v>1.6513503517960153</v>
      </c>
      <c r="E71" s="12">
        <f t="shared" si="40"/>
        <v>19.5742175324934</v>
      </c>
      <c r="F71" s="15"/>
      <c r="G71" s="15">
        <f>G23/G66</f>
        <v>8.4446666929975063</v>
      </c>
      <c r="H71" s="15">
        <f>H23/H66</f>
        <v>8.3196750345051367</v>
      </c>
      <c r="I71" s="15">
        <f t="shared" si="41"/>
        <v>0.1249916584923696</v>
      </c>
      <c r="J71" s="12">
        <f t="shared" si="42"/>
        <v>1.5023622674440702</v>
      </c>
      <c r="K71" s="15"/>
      <c r="L71" s="15">
        <f>L23/L66</f>
        <v>11.575508325164511</v>
      </c>
      <c r="M71" s="15">
        <f>M23/M66</f>
        <v>9.9325093713430572</v>
      </c>
      <c r="N71" s="15">
        <f t="shared" si="43"/>
        <v>1.6429989538214542</v>
      </c>
      <c r="O71" s="12">
        <f t="shared" si="44"/>
        <v>16.541630039250503</v>
      </c>
      <c r="P71" s="15"/>
      <c r="Q71" s="15">
        <f>Q23/Q66</f>
        <v>11.945189447679944</v>
      </c>
      <c r="R71" s="15">
        <f>R23/R66</f>
        <v>9.3522569396854287</v>
      </c>
      <c r="S71" s="15">
        <f t="shared" si="45"/>
        <v>2.5929325079945151</v>
      </c>
      <c r="T71" s="12">
        <f t="shared" si="46"/>
        <v>27.725206062203533</v>
      </c>
      <c r="U71" s="15"/>
      <c r="V71" s="15">
        <f>V23/V66</f>
        <v>10.298764168882023</v>
      </c>
      <c r="W71" s="15">
        <f>W23/W66</f>
        <v>9.2787919785428645</v>
      </c>
      <c r="X71" s="15">
        <f t="shared" si="47"/>
        <v>1.0199721903391588</v>
      </c>
      <c r="Y71" s="12">
        <f t="shared" si="48"/>
        <v>10.992510584328613</v>
      </c>
      <c r="Z71" s="15"/>
      <c r="AA71" s="15">
        <f>AA23/AA66</f>
        <v>11.871321991773224</v>
      </c>
      <c r="AB71" s="15">
        <f>AB23/AB66</f>
        <v>10.328399583650789</v>
      </c>
      <c r="AC71" s="15">
        <f>AA71-AB71</f>
        <v>1.5429224081224344</v>
      </c>
      <c r="AD71" s="12">
        <f t="shared" si="49"/>
        <v>14.938639773046583</v>
      </c>
      <c r="AE71" s="15"/>
      <c r="AF71" s="15">
        <v>3.98</v>
      </c>
      <c r="AG71" s="15">
        <v>3.98</v>
      </c>
      <c r="AH71" s="15">
        <f t="shared" si="50"/>
        <v>0</v>
      </c>
      <c r="AI71" s="12">
        <f t="shared" si="51"/>
        <v>0</v>
      </c>
      <c r="AJ71" s="15"/>
      <c r="AK71" s="15">
        <f>AK23/AK66</f>
        <v>11.652569801235733</v>
      </c>
      <c r="AL71" s="15">
        <f>AL23/AL66</f>
        <v>10.183461929631401</v>
      </c>
      <c r="AM71" s="15">
        <f t="shared" si="52"/>
        <v>1.4691078716043329</v>
      </c>
      <c r="AN71" s="12">
        <f t="shared" si="53"/>
        <v>14.426409032173881</v>
      </c>
      <c r="AO71" s="15"/>
      <c r="AP71" s="15">
        <f>AP23/AP66</f>
        <v>11.085251515397067</v>
      </c>
      <c r="AQ71" s="15">
        <f>AQ23/AQ66</f>
        <v>9.2750451067113229</v>
      </c>
      <c r="AR71" s="15">
        <f t="shared" si="55"/>
        <v>1.8102064086857439</v>
      </c>
      <c r="AS71" s="12">
        <f t="shared" si="56"/>
        <v>19.516955312442612</v>
      </c>
      <c r="AU71" s="18"/>
      <c r="AV71" s="18"/>
      <c r="AW71" s="18"/>
      <c r="AY71" s="18"/>
      <c r="AZ71" s="18"/>
      <c r="BA71" s="18"/>
      <c r="BB71" s="18"/>
      <c r="BD71" s="18"/>
      <c r="BE71" s="18"/>
      <c r="BF71" s="18"/>
      <c r="BG71" s="18"/>
    </row>
    <row r="72" spans="1:59" ht="14.25" hidden="1" customHeight="1" x14ac:dyDescent="0.25">
      <c r="A72" s="3" t="s">
        <v>67</v>
      </c>
      <c r="B72" s="21"/>
      <c r="C72" s="21"/>
      <c r="D72" s="15"/>
      <c r="E72" s="12">
        <f>+B72-C72</f>
        <v>0</v>
      </c>
      <c r="F72" s="15"/>
      <c r="G72" s="21"/>
      <c r="H72" s="21"/>
      <c r="I72" s="15"/>
      <c r="J72" s="12">
        <v>-3</v>
      </c>
      <c r="K72" s="15"/>
      <c r="L72" s="21"/>
      <c r="M72" s="21"/>
      <c r="N72" s="15"/>
      <c r="O72" s="12">
        <f>+L72-M72</f>
        <v>0</v>
      </c>
      <c r="P72" s="15"/>
      <c r="Q72" s="21"/>
      <c r="R72" s="21"/>
      <c r="S72" s="15"/>
      <c r="T72" s="12">
        <f>+Q72-R72</f>
        <v>0</v>
      </c>
      <c r="U72" s="15"/>
      <c r="V72" s="21"/>
      <c r="W72" s="21"/>
      <c r="X72" s="15"/>
      <c r="Y72" s="12">
        <f>+V72-W72</f>
        <v>0</v>
      </c>
      <c r="Z72" s="15"/>
      <c r="AA72" s="21"/>
      <c r="AB72" s="21"/>
      <c r="AC72" s="15"/>
      <c r="AD72" s="12">
        <f>AA72-AB72</f>
        <v>0</v>
      </c>
      <c r="AE72" s="15"/>
      <c r="AF72" s="21"/>
      <c r="AG72" s="21"/>
      <c r="AH72" s="15"/>
      <c r="AI72" s="12">
        <f>AF72-AG72</f>
        <v>0</v>
      </c>
      <c r="AJ72" s="15"/>
      <c r="AK72" s="21"/>
      <c r="AL72" s="21"/>
      <c r="AM72" s="15"/>
      <c r="AN72" s="12">
        <f>AK72-AL72</f>
        <v>0</v>
      </c>
      <c r="AO72" s="15"/>
      <c r="AP72" s="15">
        <v>43</v>
      </c>
      <c r="AQ72" s="21" t="str">
        <f>'[9]REG X'!$AL$97</f>
        <v>45</v>
      </c>
      <c r="AR72" s="15"/>
      <c r="AS72" s="12">
        <f>AP72-AQ72</f>
        <v>-2</v>
      </c>
      <c r="AT72" s="23"/>
      <c r="AU72" s="23"/>
      <c r="AV72" s="23"/>
      <c r="AW72" s="23"/>
      <c r="AX72" s="23"/>
      <c r="AY72" s="23"/>
      <c r="AZ72" s="23"/>
      <c r="BA72" s="16"/>
      <c r="BB72" s="18"/>
      <c r="BF72" s="16"/>
      <c r="BG72" s="18"/>
    </row>
    <row r="73" spans="1:59" ht="14.25" customHeight="1" x14ac:dyDescent="0.25">
      <c r="A73" s="3" t="s">
        <v>82</v>
      </c>
      <c r="B73" s="21">
        <v>100</v>
      </c>
      <c r="C73" s="21">
        <v>100</v>
      </c>
      <c r="D73" s="15"/>
      <c r="E73" s="28">
        <f>+B73-C73</f>
        <v>0</v>
      </c>
      <c r="F73" s="15"/>
      <c r="G73" s="21">
        <v>99.21</v>
      </c>
      <c r="H73" s="21">
        <v>100</v>
      </c>
      <c r="I73" s="15"/>
      <c r="J73" s="28">
        <f>+G73-H73</f>
        <v>-0.79000000000000625</v>
      </c>
      <c r="K73" s="15"/>
      <c r="L73" s="15">
        <v>92.67</v>
      </c>
      <c r="M73" s="15">
        <v>92.73</v>
      </c>
      <c r="N73" s="15"/>
      <c r="O73" s="28">
        <f>+L73-M73</f>
        <v>-6.0000000000002274E-2</v>
      </c>
      <c r="P73" s="15"/>
      <c r="Q73" s="15">
        <v>99.31</v>
      </c>
      <c r="R73" s="15">
        <v>99.13</v>
      </c>
      <c r="S73" s="15"/>
      <c r="T73" s="28">
        <f>+Q73-R73</f>
        <v>0.18000000000000682</v>
      </c>
      <c r="U73" s="15"/>
      <c r="V73" s="15">
        <v>95.34</v>
      </c>
      <c r="W73" s="15">
        <v>100</v>
      </c>
      <c r="X73" s="15"/>
      <c r="Y73" s="28">
        <f>+V73-W73</f>
        <v>-4.6599999999999966</v>
      </c>
      <c r="Z73" s="15"/>
      <c r="AA73" s="15">
        <v>96.12</v>
      </c>
      <c r="AB73" s="15">
        <v>96.75</v>
      </c>
      <c r="AC73" s="15"/>
      <c r="AD73" s="28">
        <f>AA73-AB73</f>
        <v>-0.62999999999999545</v>
      </c>
      <c r="AE73" s="15"/>
      <c r="AF73" s="15">
        <v>97.73</v>
      </c>
      <c r="AG73" s="15">
        <v>97.94</v>
      </c>
      <c r="AH73" s="15"/>
      <c r="AI73" s="28">
        <f>AF73-AG73</f>
        <v>-0.20999999999999375</v>
      </c>
      <c r="AJ73" s="15"/>
      <c r="AK73" s="15">
        <v>98.73</v>
      </c>
      <c r="AL73" s="15">
        <v>98.38</v>
      </c>
      <c r="AM73" s="15"/>
      <c r="AN73" s="28">
        <f>AK73-AL73</f>
        <v>0.35000000000000853</v>
      </c>
      <c r="AO73" s="15"/>
      <c r="AP73" s="15">
        <f>+(B73+G73+L73+Q73+V73+AA73+AF73+AK73)/8</f>
        <v>97.388750000000002</v>
      </c>
      <c r="AQ73" s="15">
        <f>+(C73+H73+M73+R73+W73+AB73+AG73+AL73)/8</f>
        <v>98.116249999999994</v>
      </c>
      <c r="AR73" s="15"/>
      <c r="AS73" s="28">
        <f>AP73-AQ73</f>
        <v>-0.72749999999999204</v>
      </c>
      <c r="AT73" s="24"/>
      <c r="AU73" s="23"/>
      <c r="AV73" s="23"/>
      <c r="AW73" s="23"/>
      <c r="AX73" s="23"/>
      <c r="AY73" s="23"/>
      <c r="AZ73" s="23"/>
      <c r="BA73" s="16"/>
      <c r="BB73" s="18"/>
      <c r="BF73" s="16"/>
      <c r="BG73" s="18"/>
    </row>
    <row r="74" spans="1:59" s="13" customFormat="1" ht="15" customHeight="1" x14ac:dyDescent="0.25">
      <c r="A74" s="11" t="s">
        <v>68</v>
      </c>
      <c r="B74" s="12">
        <f>VLOOKUP(A74,[8]REG10!$A$66:$AN$78,2,FALSE)</f>
        <v>123474</v>
      </c>
      <c r="C74" s="12">
        <v>118188</v>
      </c>
      <c r="D74" s="12">
        <f t="shared" si="39"/>
        <v>5286</v>
      </c>
      <c r="E74" s="12">
        <f>D74/C74*100</f>
        <v>4.472535282769825</v>
      </c>
      <c r="F74" s="12"/>
      <c r="G74" s="25">
        <f>VLOOKUP(A74,[8]REG10!$A$66:$AN$78,7,FALSE)</f>
        <v>25648</v>
      </c>
      <c r="H74" s="25">
        <v>25479</v>
      </c>
      <c r="I74" s="12">
        <f t="shared" si="41"/>
        <v>169</v>
      </c>
      <c r="J74" s="12">
        <f>I74/H74*100</f>
        <v>0.66329133796459827</v>
      </c>
      <c r="K74" s="12"/>
      <c r="L74" s="12">
        <f>VLOOKUP(A74,[8]REG10!$A$66:$AN$78,12,FALSE)</f>
        <v>171588</v>
      </c>
      <c r="M74" s="12">
        <v>168175</v>
      </c>
      <c r="N74" s="12">
        <f t="shared" si="43"/>
        <v>3413</v>
      </c>
      <c r="O74" s="12">
        <f>N74/M74*100</f>
        <v>2.0294336256875276</v>
      </c>
      <c r="P74" s="12"/>
      <c r="Q74" s="12">
        <f>VLOOKUP(A74,[8]REG10!$A$66:$AN$78,17,FALSE)</f>
        <v>98153</v>
      </c>
      <c r="R74" s="12">
        <v>97308</v>
      </c>
      <c r="S74" s="12">
        <f t="shared" si="45"/>
        <v>845</v>
      </c>
      <c r="T74" s="12">
        <f>S74/R74*100</f>
        <v>0.86837670078513585</v>
      </c>
      <c r="U74" s="12"/>
      <c r="V74" s="12">
        <f>VLOOKUP(A74,[8]REG10!$A$66:$AN$78,22,FALSE)</f>
        <v>60038</v>
      </c>
      <c r="W74" s="12">
        <v>59922</v>
      </c>
      <c r="X74" s="12">
        <f t="shared" si="47"/>
        <v>116</v>
      </c>
      <c r="Y74" s="12">
        <f>X74/W74*100</f>
        <v>0.19358499382530625</v>
      </c>
      <c r="Z74" s="12"/>
      <c r="AA74" s="12">
        <f>VLOOKUP(A74,[8]REG10!$A$66:$AN$78,27,FALSE)</f>
        <v>83020</v>
      </c>
      <c r="AB74" s="12">
        <v>82140</v>
      </c>
      <c r="AC74" s="12">
        <f>AA74-AB74</f>
        <v>880</v>
      </c>
      <c r="AD74" s="12">
        <f>AC74/AB74*100</f>
        <v>1.0713416118821524</v>
      </c>
      <c r="AE74" s="12"/>
      <c r="AF74" s="12">
        <f>VLOOKUP(A74,[8]REG10!$A$66:$AN$78,32,FALSE)</f>
        <v>111558</v>
      </c>
      <c r="AG74" s="12">
        <v>108291</v>
      </c>
      <c r="AH74" s="12">
        <f t="shared" si="50"/>
        <v>3267</v>
      </c>
      <c r="AI74" s="12">
        <f t="shared" si="51"/>
        <v>3.0168712081336402</v>
      </c>
      <c r="AJ74" s="12"/>
      <c r="AK74" s="12">
        <f>VLOOKUP(A74,[8]REG10!$A$66:$AN$78,37,FALSE)</f>
        <v>86882</v>
      </c>
      <c r="AL74" s="12">
        <v>84338</v>
      </c>
      <c r="AM74" s="12">
        <f t="shared" si="52"/>
        <v>2544</v>
      </c>
      <c r="AN74" s="12">
        <f t="shared" si="53"/>
        <v>3.0164338732244067</v>
      </c>
      <c r="AO74" s="12"/>
      <c r="AP74" s="12">
        <f>L74+B74+G74+Q74+V74+AA74+AF74+AK74</f>
        <v>760361</v>
      </c>
      <c r="AQ74" s="12">
        <f>M74+C74+H74+R74+W74+AB74+AG74+AL74</f>
        <v>743841</v>
      </c>
      <c r="AR74" s="12">
        <f t="shared" si="55"/>
        <v>16520</v>
      </c>
      <c r="AS74" s="12">
        <f>AR74/AQ74*100</f>
        <v>2.220904736361669</v>
      </c>
    </row>
    <row r="75" spans="1:59" s="13" customFormat="1" ht="15" customHeight="1" x14ac:dyDescent="0.25">
      <c r="A75" s="11" t="s">
        <v>69</v>
      </c>
      <c r="B75" s="12">
        <f>VLOOKUP(A75,[8]REG10!$A$66:$AN$78,2,FALSE)</f>
        <v>196</v>
      </c>
      <c r="C75" s="12">
        <f>94+98</f>
        <v>192</v>
      </c>
      <c r="D75" s="12">
        <f t="shared" si="39"/>
        <v>4</v>
      </c>
      <c r="E75" s="12">
        <f>D75/C75*100</f>
        <v>2.083333333333333</v>
      </c>
      <c r="F75" s="12"/>
      <c r="G75" s="12">
        <f>VLOOKUP(A75,[8]REG10!$A$66:$AN$78,7,FALSE)</f>
        <v>69</v>
      </c>
      <c r="H75" s="12">
        <f>32+39</f>
        <v>71</v>
      </c>
      <c r="I75" s="12">
        <f t="shared" si="41"/>
        <v>-2</v>
      </c>
      <c r="J75" s="12">
        <f>I75/H75*100</f>
        <v>-2.8169014084507045</v>
      </c>
      <c r="K75" s="12"/>
      <c r="L75" s="12">
        <f>VLOOKUP(A75,[8]REG10!$A$66:$AN$78,12,FALSE)</f>
        <v>230</v>
      </c>
      <c r="M75" s="12">
        <v>222</v>
      </c>
      <c r="N75" s="12">
        <f t="shared" si="43"/>
        <v>8</v>
      </c>
      <c r="O75" s="12">
        <f>N75/M75*100</f>
        <v>3.6036036036036037</v>
      </c>
      <c r="P75" s="12"/>
      <c r="Q75" s="12">
        <f>VLOOKUP(A75,[8]REG10!$A$66:$AN$78,17,FALSE)</f>
        <v>173</v>
      </c>
      <c r="R75" s="12">
        <f>72+93</f>
        <v>165</v>
      </c>
      <c r="S75" s="12">
        <f t="shared" si="45"/>
        <v>8</v>
      </c>
      <c r="T75" s="12">
        <v>0</v>
      </c>
      <c r="U75" s="12"/>
      <c r="V75" s="19">
        <f>VLOOKUP(A75,[8]REG10!$A$66:$AN$78,22,FALSE)</f>
        <v>131</v>
      </c>
      <c r="W75" s="19">
        <f>71+62</f>
        <v>133</v>
      </c>
      <c r="X75" s="12">
        <f t="shared" si="47"/>
        <v>-2</v>
      </c>
      <c r="Y75" s="12">
        <f>X75/W75*100</f>
        <v>-1.5037593984962405</v>
      </c>
      <c r="Z75" s="12"/>
      <c r="AA75" s="12">
        <f>VLOOKUP(A75,[8]REG10!$A$66:$AN$78,27,FALSE)</f>
        <v>162</v>
      </c>
      <c r="AB75" s="12">
        <f>88+72</f>
        <v>160</v>
      </c>
      <c r="AC75" s="12">
        <f>AA75-AB75</f>
        <v>2</v>
      </c>
      <c r="AD75" s="12">
        <f>AC75/AB75*100</f>
        <v>1.25</v>
      </c>
      <c r="AE75" s="12"/>
      <c r="AF75" s="12">
        <f>VLOOKUP(A75,[8]REG10!$A$66:$AN$78,32,FALSE)</f>
        <v>219</v>
      </c>
      <c r="AG75" s="12">
        <f>57+163</f>
        <v>220</v>
      </c>
      <c r="AH75" s="12">
        <f t="shared" si="50"/>
        <v>-1</v>
      </c>
      <c r="AI75" s="12">
        <f t="shared" si="51"/>
        <v>-0.45454545454545453</v>
      </c>
      <c r="AJ75" s="12"/>
      <c r="AK75" s="12">
        <f>VLOOKUP(A75,[8]REG10!$A$66:$AN$78,37,FALSE)</f>
        <v>147</v>
      </c>
      <c r="AL75" s="12">
        <f>80+69</f>
        <v>149</v>
      </c>
      <c r="AM75" s="12">
        <f t="shared" si="52"/>
        <v>-2</v>
      </c>
      <c r="AN75" s="12">
        <f t="shared" si="53"/>
        <v>-1.3422818791946309</v>
      </c>
      <c r="AO75" s="12"/>
      <c r="AP75" s="12">
        <f>L75+B75+G75+Q75+V75+AA75+AF75+AK75</f>
        <v>1327</v>
      </c>
      <c r="AQ75" s="12">
        <f>M75+C75+H75+R75+W75+AB75+AG75+AL75</f>
        <v>1312</v>
      </c>
      <c r="AR75" s="12">
        <f t="shared" si="55"/>
        <v>15</v>
      </c>
      <c r="AS75" s="12">
        <f>AR75/AQ75*100</f>
        <v>1.1432926829268293</v>
      </c>
    </row>
    <row r="76" spans="1:59" s="13" customFormat="1" ht="15" customHeight="1" x14ac:dyDescent="0.25">
      <c r="A76" s="11" t="s">
        <v>70</v>
      </c>
      <c r="B76" s="12">
        <f>B74/B75</f>
        <v>629.96938775510205</v>
      </c>
      <c r="C76" s="12">
        <f>C74/C75</f>
        <v>615.5625</v>
      </c>
      <c r="D76" s="12">
        <f t="shared" si="39"/>
        <v>14.406887755102048</v>
      </c>
      <c r="E76" s="12">
        <f>D76/C76*100</f>
        <v>2.3404427259786047</v>
      </c>
      <c r="F76" s="12"/>
      <c r="G76" s="12">
        <f>G74/G75</f>
        <v>371.71014492753625</v>
      </c>
      <c r="H76" s="12">
        <f>H74/H75</f>
        <v>358.85915492957747</v>
      </c>
      <c r="I76" s="12">
        <f t="shared" si="41"/>
        <v>12.850989997958777</v>
      </c>
      <c r="J76" s="12">
        <f>I76/H76*100</f>
        <v>3.5810678984853141</v>
      </c>
      <c r="K76" s="12"/>
      <c r="L76" s="12">
        <f>L74/L75</f>
        <v>746.03478260869565</v>
      </c>
      <c r="M76" s="12">
        <f>M74/M75</f>
        <v>757.54504504504507</v>
      </c>
      <c r="N76" s="12">
        <f t="shared" si="43"/>
        <v>-11.510262436349421</v>
      </c>
      <c r="O76" s="12">
        <f>N76/M76*100</f>
        <v>-1.5194162395537811</v>
      </c>
      <c r="P76" s="12"/>
      <c r="Q76" s="12">
        <f>Q74/Q75</f>
        <v>567.35838150289021</v>
      </c>
      <c r="R76" s="12">
        <f>R74/R75</f>
        <v>589.74545454545455</v>
      </c>
      <c r="S76" s="12">
        <f t="shared" si="45"/>
        <v>-22.387073042564339</v>
      </c>
      <c r="T76" s="12">
        <f>S76/R76*100</f>
        <v>-3.796056903875443</v>
      </c>
      <c r="U76" s="12"/>
      <c r="V76" s="12">
        <f>V74/V75</f>
        <v>458.30534351145036</v>
      </c>
      <c r="W76" s="12">
        <f>W74/W75</f>
        <v>450.54135338345867</v>
      </c>
      <c r="X76" s="12">
        <f t="shared" si="47"/>
        <v>7.7639901279916899</v>
      </c>
      <c r="Y76" s="12">
        <f>X76/W76*100</f>
        <v>1.7232580471661405</v>
      </c>
      <c r="Z76" s="12"/>
      <c r="AA76" s="12">
        <f>AA74/AA75</f>
        <v>512.46913580246917</v>
      </c>
      <c r="AB76" s="12">
        <f>AB74/AB75</f>
        <v>513.375</v>
      </c>
      <c r="AC76" s="12">
        <f>AA76-AB76</f>
        <v>-0.90586419753083192</v>
      </c>
      <c r="AD76" s="12">
        <f>AC76/AB76*100</f>
        <v>-0.17645272900527528</v>
      </c>
      <c r="AE76" s="12"/>
      <c r="AF76" s="12">
        <f>AF74/AF75</f>
        <v>509.39726027397262</v>
      </c>
      <c r="AG76" s="12">
        <f>AG74/AG75</f>
        <v>492.2318181818182</v>
      </c>
      <c r="AH76" s="12">
        <f t="shared" si="50"/>
        <v>17.165442092154422</v>
      </c>
      <c r="AI76" s="12">
        <f t="shared" si="51"/>
        <v>3.4872678803168986</v>
      </c>
      <c r="AJ76" s="12"/>
      <c r="AK76" s="12">
        <f>AK74/AK75</f>
        <v>591.03401360544217</v>
      </c>
      <c r="AL76" s="12">
        <f>AL74/AL75</f>
        <v>566.02684563758385</v>
      </c>
      <c r="AM76" s="12">
        <f t="shared" si="52"/>
        <v>25.007167967858322</v>
      </c>
      <c r="AN76" s="12">
        <f t="shared" si="53"/>
        <v>4.4180180075539974</v>
      </c>
      <c r="AO76" s="12"/>
      <c r="AP76" s="12">
        <f>AP74/AP75</f>
        <v>572.99246420497366</v>
      </c>
      <c r="AQ76" s="12">
        <f>AQ74/AQ75</f>
        <v>566.95198170731703</v>
      </c>
      <c r="AR76" s="12">
        <f t="shared" si="55"/>
        <v>6.040482497656626</v>
      </c>
      <c r="AS76" s="12">
        <f>AR76/AQ76*100</f>
        <v>1.0654310581058983</v>
      </c>
    </row>
    <row r="77" spans="1:59" s="13" customFormat="1" ht="15" customHeight="1" x14ac:dyDescent="0.25">
      <c r="A77" s="11" t="s">
        <v>71</v>
      </c>
      <c r="B77" s="12">
        <f>(1000*B25)/B74</f>
        <v>1148.6637296110921</v>
      </c>
      <c r="C77" s="12">
        <f>(1000*C25)/C74</f>
        <v>1138.3918443496802</v>
      </c>
      <c r="D77" s="12">
        <f t="shared" si="39"/>
        <v>10.271885261411853</v>
      </c>
      <c r="E77" s="12">
        <f>D77/C77*100</f>
        <v>0.90231542964714306</v>
      </c>
      <c r="F77" s="12"/>
      <c r="G77" s="12">
        <f>(1000*G25)/G74</f>
        <v>828.63015985651884</v>
      </c>
      <c r="H77" s="12">
        <f>(1000*H25)/H74</f>
        <v>1017.5493233643391</v>
      </c>
      <c r="I77" s="12">
        <f t="shared" si="41"/>
        <v>-188.91916350782026</v>
      </c>
      <c r="J77" s="12">
        <f>I77/H77*100</f>
        <v>-18.566093964191722</v>
      </c>
      <c r="K77" s="12"/>
      <c r="L77" s="12">
        <f>(1000*L25)/L74</f>
        <v>866.80179295754942</v>
      </c>
      <c r="M77" s="12">
        <f>(1000*M25)/M74</f>
        <v>780.51743303106878</v>
      </c>
      <c r="N77" s="12">
        <f t="shared" si="43"/>
        <v>86.284359926480647</v>
      </c>
      <c r="O77" s="12">
        <f>N77/M77*100</f>
        <v>11.054763964899944</v>
      </c>
      <c r="P77" s="12"/>
      <c r="Q77" s="12">
        <f>(1000*Q25)/Q74</f>
        <v>983.65379682740206</v>
      </c>
      <c r="R77" s="12">
        <f>(1000*R25)/R74</f>
        <v>860.97365293706594</v>
      </c>
      <c r="S77" s="12">
        <f t="shared" si="45"/>
        <v>122.68014389033613</v>
      </c>
      <c r="T77" s="12">
        <f>S77/R77*100</f>
        <v>14.249000938859577</v>
      </c>
      <c r="U77" s="12"/>
      <c r="V77" s="12">
        <f>(1000*V25)/V74</f>
        <v>777.39546120790169</v>
      </c>
      <c r="W77" s="12">
        <f>(1000*W25)/W74</f>
        <v>748.703151263309</v>
      </c>
      <c r="X77" s="12">
        <f t="shared" si="47"/>
        <v>28.692309944592694</v>
      </c>
      <c r="Y77" s="12">
        <f>X77/W77*100</f>
        <v>3.8322678215230304</v>
      </c>
      <c r="Z77" s="12"/>
      <c r="AA77" s="12">
        <f>(1000*AA25)/AA74</f>
        <v>1141.3504488075164</v>
      </c>
      <c r="AB77" s="12">
        <f>(1000*AB25)/AB74</f>
        <v>1191.421660457755</v>
      </c>
      <c r="AC77" s="12">
        <f>AA77-AB77</f>
        <v>-50.071211650238638</v>
      </c>
      <c r="AD77" s="12">
        <f>AC77/AB77*100</f>
        <v>-4.2026440606259268</v>
      </c>
      <c r="AE77" s="12"/>
      <c r="AF77" s="12">
        <f>(1000*AF25)/AF74</f>
        <v>1419.8570219078863</v>
      </c>
      <c r="AG77" s="12">
        <f>(1000*AG25)/AG74</f>
        <v>1531.5926005854596</v>
      </c>
      <c r="AH77" s="12">
        <f t="shared" si="50"/>
        <v>-111.73557867757336</v>
      </c>
      <c r="AI77" s="12">
        <f t="shared" si="51"/>
        <v>-7.2953851197023161</v>
      </c>
      <c r="AJ77" s="12"/>
      <c r="AK77" s="12">
        <f>(1000*AK25)/AK74</f>
        <v>1055.9147696876223</v>
      </c>
      <c r="AL77" s="12">
        <f>(1000*AL25)/AL74</f>
        <v>750.54044191230537</v>
      </c>
      <c r="AM77" s="12">
        <f t="shared" si="52"/>
        <v>305.37432777531694</v>
      </c>
      <c r="AN77" s="12">
        <f t="shared" si="53"/>
        <v>40.687258237178042</v>
      </c>
      <c r="AO77" s="12"/>
      <c r="AP77" s="12">
        <f>(1000*AP25)/AP74</f>
        <v>1052.0381088588183</v>
      </c>
      <c r="AQ77" s="12">
        <f>(1000*AQ25)/AQ74</f>
        <v>1004.7812335566337</v>
      </c>
      <c r="AR77" s="12">
        <f t="shared" si="55"/>
        <v>47.256875302184653</v>
      </c>
      <c r="AS77" s="12">
        <f>AR77/AQ77*100</f>
        <v>4.7032004304966009</v>
      </c>
    </row>
    <row r="78" spans="1:59" s="13" customFormat="1" x14ac:dyDescent="0.25">
      <c r="A78" s="13" t="s">
        <v>72</v>
      </c>
      <c r="B78" s="12">
        <f>VLOOKUP(A78,[8]REG10!$A$66:$AN$78,2,FALSE)</f>
        <v>40167.276529012022</v>
      </c>
      <c r="C78" s="12">
        <v>39090.43</v>
      </c>
      <c r="D78" s="12">
        <f t="shared" si="39"/>
        <v>1076.8465290120221</v>
      </c>
      <c r="E78" s="12">
        <f>D78/C78*100</f>
        <v>2.7547574406626434</v>
      </c>
      <c r="F78" s="12"/>
      <c r="G78" s="12">
        <f>VLOOKUP(A78,[8]REG10!$A$66:$AN$78,7,FALSE)</f>
        <v>5513.07</v>
      </c>
      <c r="H78" s="12">
        <v>5059.12</v>
      </c>
      <c r="I78" s="12">
        <f t="shared" si="41"/>
        <v>453.94999999999982</v>
      </c>
      <c r="J78" s="12">
        <f>I78/H78*100</f>
        <v>8.9729043786271099</v>
      </c>
      <c r="K78" s="12"/>
      <c r="L78" s="12">
        <f>VLOOKUP(A78,[8]REG10!$A$66:$AN$78,12,FALSE)</f>
        <v>45562.63966666667</v>
      </c>
      <c r="M78" s="12">
        <v>42548.88</v>
      </c>
      <c r="N78" s="12">
        <f>L78-M78</f>
        <v>3013.7596666666723</v>
      </c>
      <c r="O78" s="12">
        <f>N78/M78*100</f>
        <v>7.0830528715836296</v>
      </c>
      <c r="P78" s="12"/>
      <c r="Q78" s="12">
        <f>VLOOKUP(A78,[8]REG10!$A$66:$AN$78,17,FALSE)</f>
        <v>21120.41</v>
      </c>
      <c r="R78" s="12">
        <v>20777.63</v>
      </c>
      <c r="S78" s="12">
        <f t="shared" si="45"/>
        <v>342.77999999999884</v>
      </c>
      <c r="T78" s="12">
        <f>S78/R78*100</f>
        <v>1.6497550490599688</v>
      </c>
      <c r="U78" s="12"/>
      <c r="V78" s="12">
        <f>VLOOKUP(A78,[8]REG10!$A$66:$AN$78,22,FALSE)</f>
        <v>14494.19</v>
      </c>
      <c r="W78" s="12">
        <v>13901.99</v>
      </c>
      <c r="X78" s="12">
        <f t="shared" si="47"/>
        <v>592.20000000000073</v>
      </c>
      <c r="Y78" s="12">
        <f>X78/W78*100</f>
        <v>4.2598217952969382</v>
      </c>
      <c r="Z78" s="12"/>
      <c r="AA78" s="12">
        <f>VLOOKUP(A78,[8]REG10!$A$66:$AN$78,27,FALSE)</f>
        <v>30350</v>
      </c>
      <c r="AB78" s="12">
        <v>29804</v>
      </c>
      <c r="AC78" s="12">
        <f>AA78-AB78</f>
        <v>546</v>
      </c>
      <c r="AD78" s="12">
        <f>AC78/AB78*100</f>
        <v>1.8319688632398337</v>
      </c>
      <c r="AE78" s="12"/>
      <c r="AF78" s="12">
        <f>VLOOKUP(A78,[8]REG10!$A$66:$AN$78,32,FALSE)</f>
        <v>60274.85</v>
      </c>
      <c r="AG78" s="12">
        <v>67587.649999999994</v>
      </c>
      <c r="AH78" s="12">
        <f t="shared" si="50"/>
        <v>-7312.7999999999956</v>
      </c>
      <c r="AI78" s="12">
        <f>AH78/AG78*100</f>
        <v>-10.819728160396162</v>
      </c>
      <c r="AJ78" s="12"/>
      <c r="AK78" s="12">
        <f>VLOOKUP(A78,[8]REG10!$A$66:$AN$78,37,FALSE)</f>
        <v>29131.9</v>
      </c>
      <c r="AL78" s="12">
        <v>27466.95</v>
      </c>
      <c r="AM78" s="12">
        <f t="shared" si="52"/>
        <v>1664.9500000000007</v>
      </c>
      <c r="AN78" s="12">
        <f>AM78/AL78*100</f>
        <v>6.0616486359060637</v>
      </c>
      <c r="AO78" s="12"/>
      <c r="AP78" s="12">
        <f>L78+B78+G78+Q78+V78+AA78+AF78+AK78</f>
        <v>246614.33619567871</v>
      </c>
      <c r="AQ78" s="12">
        <f>M78+C78+H78+R78+W78+AB78+AG78+AL78</f>
        <v>246236.65</v>
      </c>
      <c r="AR78" s="12">
        <f t="shared" si="55"/>
        <v>377.68619567871792</v>
      </c>
      <c r="AS78" s="12">
        <f>AR78/AQ78*100</f>
        <v>0.15338342024987667</v>
      </c>
    </row>
    <row r="79" spans="1:59" x14ac:dyDescent="0.25">
      <c r="A79" s="2" t="s">
        <v>73</v>
      </c>
      <c r="B79" s="30" t="s">
        <v>74</v>
      </c>
      <c r="C79" s="30"/>
      <c r="D79" s="30"/>
      <c r="E79" s="30"/>
      <c r="F79" s="26"/>
      <c r="G79" s="30" t="s">
        <v>75</v>
      </c>
      <c r="H79" s="30"/>
      <c r="I79" s="30"/>
      <c r="J79" s="30"/>
      <c r="K79" s="26"/>
      <c r="L79" s="30" t="s">
        <v>76</v>
      </c>
      <c r="M79" s="30"/>
      <c r="N79" s="30"/>
      <c r="O79" s="30"/>
      <c r="P79" s="26"/>
      <c r="Q79" s="30" t="s">
        <v>74</v>
      </c>
      <c r="R79" s="30"/>
      <c r="S79" s="30"/>
      <c r="T79" s="30"/>
      <c r="U79" s="26"/>
      <c r="V79" s="30" t="s">
        <v>77</v>
      </c>
      <c r="W79" s="30"/>
      <c r="X79" s="30"/>
      <c r="Y79" s="30"/>
      <c r="Z79" s="26"/>
      <c r="AA79" s="30" t="s">
        <v>74</v>
      </c>
      <c r="AB79" s="30"/>
      <c r="AC79" s="30"/>
      <c r="AD79" s="30"/>
      <c r="AE79" s="26"/>
      <c r="AF79" s="30" t="s">
        <v>74</v>
      </c>
      <c r="AG79" s="30"/>
      <c r="AH79" s="30"/>
      <c r="AI79" s="30"/>
      <c r="AJ79" s="26"/>
      <c r="AK79" s="30" t="s">
        <v>74</v>
      </c>
      <c r="AL79" s="30"/>
      <c r="AM79" s="30"/>
      <c r="AN79" s="30"/>
      <c r="AO79" s="26"/>
      <c r="AP79" s="15"/>
      <c r="AQ79" s="15"/>
      <c r="AR79" s="15"/>
      <c r="AS79" s="15"/>
    </row>
    <row r="80" spans="1:59" ht="15" customHeight="1" x14ac:dyDescent="0.25">
      <c r="E80" s="16"/>
      <c r="F80" s="16"/>
      <c r="J80" s="16"/>
      <c r="K80" s="16"/>
      <c r="O80" s="16"/>
      <c r="P80" s="16"/>
      <c r="T80" s="16"/>
      <c r="U80" s="16"/>
      <c r="Y80" s="16"/>
      <c r="Z80" s="16"/>
      <c r="AD80" s="16"/>
      <c r="AE80" s="16"/>
      <c r="AI80" s="16"/>
      <c r="AJ80" s="16"/>
      <c r="AN80" s="16"/>
      <c r="AO80" s="16"/>
      <c r="AS80" s="16"/>
    </row>
    <row r="81" spans="1:45" ht="15" customHeight="1" x14ac:dyDescent="0.25">
      <c r="E81" s="16"/>
      <c r="F81" s="16"/>
      <c r="J81" s="16"/>
      <c r="K81" s="16"/>
      <c r="O81" s="16"/>
      <c r="P81" s="16"/>
      <c r="T81" s="16"/>
      <c r="U81" s="16"/>
      <c r="Y81" s="16"/>
      <c r="Z81" s="16"/>
      <c r="AD81" s="16"/>
      <c r="AE81" s="16"/>
      <c r="AI81" s="16"/>
      <c r="AJ81" s="16"/>
      <c r="AN81" s="16"/>
      <c r="AO81" s="16"/>
      <c r="AS81" s="16"/>
    </row>
    <row r="82" spans="1:45" ht="15" customHeight="1" x14ac:dyDescent="0.25">
      <c r="A82" s="2" t="s">
        <v>83</v>
      </c>
      <c r="O82" s="16"/>
      <c r="P82" s="16"/>
    </row>
    <row r="83" spans="1:45" ht="15" customHeight="1" x14ac:dyDescent="0.25"/>
    <row r="84" spans="1:45" ht="15" customHeight="1" x14ac:dyDescent="0.25"/>
    <row r="85" spans="1:45" ht="15" customHeight="1" x14ac:dyDescent="0.25"/>
    <row r="86" spans="1:45" ht="15" customHeight="1" x14ac:dyDescent="0.25"/>
    <row r="87" spans="1:45" ht="15" customHeight="1" x14ac:dyDescent="0.25"/>
    <row r="88" spans="1:45" ht="15" customHeight="1" x14ac:dyDescent="0.25"/>
    <row r="89" spans="1:45" ht="15" customHeight="1" x14ac:dyDescent="0.25"/>
    <row r="90" spans="1:45" ht="15" customHeight="1" x14ac:dyDescent="0.25"/>
    <row r="91" spans="1:45" ht="15" customHeight="1" x14ac:dyDescent="0.25"/>
    <row r="92" spans="1:45" ht="15" customHeight="1" x14ac:dyDescent="0.25"/>
    <row r="93" spans="1:45" ht="15" customHeight="1" x14ac:dyDescent="0.25"/>
    <row r="94" spans="1:45" ht="15" customHeight="1" x14ac:dyDescent="0.25"/>
    <row r="95" spans="1:45" ht="15" customHeight="1" x14ac:dyDescent="0.25"/>
    <row r="96" spans="1:45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spans="7:8" ht="15" customHeight="1" x14ac:dyDescent="0.25"/>
    <row r="146" spans="7:8" ht="15" customHeight="1" x14ac:dyDescent="0.25"/>
    <row r="147" spans="7:8" ht="15" customHeight="1" x14ac:dyDescent="0.25"/>
    <row r="148" spans="7:8" ht="15" customHeight="1" x14ac:dyDescent="0.25">
      <c r="G148" s="27" t="s">
        <v>78</v>
      </c>
      <c r="H148" s="27" t="s">
        <v>78</v>
      </c>
    </row>
    <row r="149" spans="7:8" ht="15" customHeight="1" x14ac:dyDescent="0.25"/>
    <row r="150" spans="7:8" ht="15" customHeight="1" x14ac:dyDescent="0.25"/>
    <row r="151" spans="7:8" ht="15" customHeight="1" x14ac:dyDescent="0.25"/>
    <row r="152" spans="7:8" ht="15" customHeight="1" x14ac:dyDescent="0.25"/>
    <row r="153" spans="7:8" ht="15" customHeight="1" x14ac:dyDescent="0.25"/>
    <row r="154" spans="7:8" ht="15" customHeight="1" x14ac:dyDescent="0.25"/>
    <row r="155" spans="7:8" ht="15" customHeight="1" x14ac:dyDescent="0.25"/>
    <row r="156" spans="7:8" ht="15" customHeight="1" x14ac:dyDescent="0.25"/>
    <row r="157" spans="7:8" ht="15" customHeight="1" x14ac:dyDescent="0.25">
      <c r="G157" s="27" t="s">
        <v>79</v>
      </c>
      <c r="H157" s="27" t="s">
        <v>79</v>
      </c>
    </row>
    <row r="158" spans="7:8" ht="15" customHeight="1" x14ac:dyDescent="0.25"/>
    <row r="159" spans="7:8" ht="15" customHeight="1" x14ac:dyDescent="0.25"/>
    <row r="160" spans="7:8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345" spans="7:8" x14ac:dyDescent="0.25">
      <c r="G345" s="2" t="s">
        <v>80</v>
      </c>
      <c r="H345" s="2" t="s">
        <v>80</v>
      </c>
    </row>
    <row r="346" spans="7:8" x14ac:dyDescent="0.25">
      <c r="G346" s="2" t="s">
        <v>81</v>
      </c>
      <c r="H346" s="2" t="s">
        <v>81</v>
      </c>
    </row>
  </sheetData>
  <mergeCells count="33">
    <mergeCell ref="D8:E8"/>
    <mergeCell ref="I8:J8"/>
    <mergeCell ref="N8:O8"/>
    <mergeCell ref="S8:T8"/>
    <mergeCell ref="X8:Y8"/>
    <mergeCell ref="B79:E79"/>
    <mergeCell ref="G79:J79"/>
    <mergeCell ref="L79:O79"/>
    <mergeCell ref="Q79:T79"/>
    <mergeCell ref="V79:Y79"/>
    <mergeCell ref="AR8:AS8"/>
    <mergeCell ref="AA79:AD79"/>
    <mergeCell ref="AF79:AI79"/>
    <mergeCell ref="AA5:AD5"/>
    <mergeCell ref="AC8:AD8"/>
    <mergeCell ref="AF5:AI5"/>
    <mergeCell ref="AK5:AN5"/>
    <mergeCell ref="AA6:AD6"/>
    <mergeCell ref="AF6:AI6"/>
    <mergeCell ref="AK6:AN6"/>
    <mergeCell ref="V6:Y6"/>
    <mergeCell ref="V5:Y5"/>
    <mergeCell ref="AK79:AN79"/>
    <mergeCell ref="AH8:AI8"/>
    <mergeCell ref="AM8:AN8"/>
    <mergeCell ref="B5:E5"/>
    <mergeCell ref="G5:J5"/>
    <mergeCell ref="L5:O5"/>
    <mergeCell ref="Q5:T5"/>
    <mergeCell ref="B6:E6"/>
    <mergeCell ref="G6:J6"/>
    <mergeCell ref="L6:O6"/>
    <mergeCell ref="Q6:T6"/>
  </mergeCells>
  <printOptions horizontalCentered="1"/>
  <pageMargins left="0" right="0.25" top="0.35" bottom="0" header="0.5" footer="0.5"/>
  <pageSetup paperSize="9" scale="75" orientation="portrait" r:id="rId1"/>
  <headerFooter alignWithMargins="0"/>
  <colBreaks count="1" manualBreakCount="1">
    <brk id="45" max="18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REG10</vt:lpstr>
      <vt:lpstr>'REG10'!Print_Area</vt:lpstr>
      <vt:lpstr>'REG10'!Print_Titles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Juvee Gail D. Sagun</dc:creator>
  <cp:lastModifiedBy>Juvee Gail D. Sagun</cp:lastModifiedBy>
  <dcterms:created xsi:type="dcterms:W3CDTF">2024-03-01T08:09:21Z</dcterms:created>
  <dcterms:modified xsi:type="dcterms:W3CDTF">2024-03-08T07:08:16Z</dcterms:modified>
</cp:coreProperties>
</file>